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资格初审合格人员" sheetId="1" r:id="rId1"/>
  </sheets>
  <definedNames/>
  <calcPr fullCalcOnLoad="1"/>
</workbook>
</file>

<file path=xl/sharedStrings.xml><?xml version="1.0" encoding="utf-8"?>
<sst xmlns="http://schemas.openxmlformats.org/spreadsheetml/2006/main" count="3707" uniqueCount="3251">
  <si>
    <t>海南省公路管理局2023年公开招聘事业编制人员资格初审合格人员名单</t>
  </si>
  <si>
    <t>序号</t>
  </si>
  <si>
    <t>姓名</t>
  </si>
  <si>
    <t>身份证号码</t>
  </si>
  <si>
    <t>460022********3220</t>
  </si>
  <si>
    <t>460106********3426</t>
  </si>
  <si>
    <t>460102********0928</t>
  </si>
  <si>
    <t>460102********1520</t>
  </si>
  <si>
    <t>460033********3587</t>
  </si>
  <si>
    <t>460007********0023</t>
  </si>
  <si>
    <t>460003********0268</t>
  </si>
  <si>
    <t>460006********0922</t>
  </si>
  <si>
    <t>460004********5814</t>
  </si>
  <si>
    <t>460003********0228</t>
  </si>
  <si>
    <t>460003********5027</t>
  </si>
  <si>
    <t>460104********0027</t>
  </si>
  <si>
    <t>460033********3589</t>
  </si>
  <si>
    <t>120104********2129</t>
  </si>
  <si>
    <t>460035********3024</t>
  </si>
  <si>
    <t>460004********5415</t>
  </si>
  <si>
    <t>460022********1925</t>
  </si>
  <si>
    <t>460108********2323</t>
  </si>
  <si>
    <t>460107********3411</t>
  </si>
  <si>
    <t>230121********0229</t>
  </si>
  <si>
    <t>460025********4228</t>
  </si>
  <si>
    <t>460004********3641</t>
  </si>
  <si>
    <t>460003********6632</t>
  </si>
  <si>
    <t>460026********242X</t>
  </si>
  <si>
    <t>460033********4476</t>
  </si>
  <si>
    <t>460005********4110</t>
  </si>
  <si>
    <t>460033********3218</t>
  </si>
  <si>
    <t>460003********2440</t>
  </si>
  <si>
    <t>469023********5929</t>
  </si>
  <si>
    <t>460027********4730</t>
  </si>
  <si>
    <t>460027********3747</t>
  </si>
  <si>
    <t>460033********0022</t>
  </si>
  <si>
    <t>460025********3024</t>
  </si>
  <si>
    <t>460004********6423</t>
  </si>
  <si>
    <t>469023********0014</t>
  </si>
  <si>
    <t>410305********4520</t>
  </si>
  <si>
    <t>460033********3234</t>
  </si>
  <si>
    <t>460003********2433</t>
  </si>
  <si>
    <t>460006********0418</t>
  </si>
  <si>
    <t>230121********4222</t>
  </si>
  <si>
    <t>460002********4413</t>
  </si>
  <si>
    <t>460006********2321</t>
  </si>
  <si>
    <t>460006********3112</t>
  </si>
  <si>
    <t>460102********1526</t>
  </si>
  <si>
    <t>460104********0010</t>
  </si>
  <si>
    <t>460004********2427</t>
  </si>
  <si>
    <t>460006********8424</t>
  </si>
  <si>
    <t>469024********0023</t>
  </si>
  <si>
    <t>469003********2710</t>
  </si>
  <si>
    <t>460102********0043</t>
  </si>
  <si>
    <t>411424********8431</t>
  </si>
  <si>
    <t>460031********0014</t>
  </si>
  <si>
    <t>460002********2210</t>
  </si>
  <si>
    <t>469024********0425</t>
  </si>
  <si>
    <t>460004********0219</t>
  </si>
  <si>
    <t>460005********2349</t>
  </si>
  <si>
    <t>460002********441X</t>
  </si>
  <si>
    <t>460027********298X</t>
  </si>
  <si>
    <t>460002********5214</t>
  </si>
  <si>
    <t>460005********3521</t>
  </si>
  <si>
    <t>460005********0511</t>
  </si>
  <si>
    <t>460004********2725</t>
  </si>
  <si>
    <t>460002********4610</t>
  </si>
  <si>
    <t>460200********0027</t>
  </si>
  <si>
    <t>460025********3018</t>
  </si>
  <si>
    <t>460200********0013</t>
  </si>
  <si>
    <t>460004********1411</t>
  </si>
  <si>
    <t>652722********0225</t>
  </si>
  <si>
    <t>460002********0319</t>
  </si>
  <si>
    <t>469023********0029</t>
  </si>
  <si>
    <t>460200********4691</t>
  </si>
  <si>
    <t>410482********0027</t>
  </si>
  <si>
    <t>460030********0026</t>
  </si>
  <si>
    <t>620123********3226</t>
  </si>
  <si>
    <t>440882********1147</t>
  </si>
  <si>
    <t>460028********0029</t>
  </si>
  <si>
    <t>450422********3346</t>
  </si>
  <si>
    <t>460001********1047</t>
  </si>
  <si>
    <t>469023********0019</t>
  </si>
  <si>
    <t>460007********0826</t>
  </si>
  <si>
    <t>460033********4919</t>
  </si>
  <si>
    <t>460200********2725</t>
  </si>
  <si>
    <t>469003********5018</t>
  </si>
  <si>
    <t>460036********4826</t>
  </si>
  <si>
    <t>460027********5929</t>
  </si>
  <si>
    <t>460003********2621</t>
  </si>
  <si>
    <t>342426********4219</t>
  </si>
  <si>
    <t>430304********0281</t>
  </si>
  <si>
    <t>460002********183X</t>
  </si>
  <si>
    <t>460200********3142</t>
  </si>
  <si>
    <t>460002********201X</t>
  </si>
  <si>
    <t>460007********7616</t>
  </si>
  <si>
    <t>460025********1822</t>
  </si>
  <si>
    <t>420621********9413</t>
  </si>
  <si>
    <t>460026********0033</t>
  </si>
  <si>
    <t>460102********0940</t>
  </si>
  <si>
    <t>460004********521X</t>
  </si>
  <si>
    <t>460028********6870</t>
  </si>
  <si>
    <t>460002********6025</t>
  </si>
  <si>
    <t>411322********5314</t>
  </si>
  <si>
    <t>460004********001X</t>
  </si>
  <si>
    <t>460005********212X</t>
  </si>
  <si>
    <t>460027********1323</t>
  </si>
  <si>
    <t>532322********1521</t>
  </si>
  <si>
    <t>460028********0058</t>
  </si>
  <si>
    <t>460007********8760</t>
  </si>
  <si>
    <t>460102********602X</t>
  </si>
  <si>
    <t>460102********1228</t>
  </si>
  <si>
    <t>460036********1544</t>
  </si>
  <si>
    <t>460025********0023</t>
  </si>
  <si>
    <t>460005********0317</t>
  </si>
  <si>
    <t>411502********8426</t>
  </si>
  <si>
    <t>460027********7933</t>
  </si>
  <si>
    <t>421182********6324</t>
  </si>
  <si>
    <t>460002********5421</t>
  </si>
  <si>
    <t>411081********7256</t>
  </si>
  <si>
    <t>460002********1815</t>
  </si>
  <si>
    <t>460003********0018</t>
  </si>
  <si>
    <t>460004********0236</t>
  </si>
  <si>
    <t>360426********1127</t>
  </si>
  <si>
    <t>460022********4535</t>
  </si>
  <si>
    <t>460004********0034</t>
  </si>
  <si>
    <t>460104********1215</t>
  </si>
  <si>
    <t>460107********2321</t>
  </si>
  <si>
    <t>460025********1210</t>
  </si>
  <si>
    <t>460026********003X</t>
  </si>
  <si>
    <t>460007********6563</t>
  </si>
  <si>
    <t>469003********7326</t>
  </si>
  <si>
    <t>460030********5410</t>
  </si>
  <si>
    <t>460102********0648</t>
  </si>
  <si>
    <t>460003********1012</t>
  </si>
  <si>
    <t>469021********0623</t>
  </si>
  <si>
    <t>620521********2707</t>
  </si>
  <si>
    <t>460028********0443</t>
  </si>
  <si>
    <t>460022********0016</t>
  </si>
  <si>
    <t>460004********0823</t>
  </si>
  <si>
    <t>460003********6030</t>
  </si>
  <si>
    <t>513426********0112</t>
  </si>
  <si>
    <t>640203********0019</t>
  </si>
  <si>
    <t>460005********1526</t>
  </si>
  <si>
    <t>460028********1613</t>
  </si>
  <si>
    <t>460035********2121</t>
  </si>
  <si>
    <t>450922********3090</t>
  </si>
  <si>
    <t>460027********0044</t>
  </si>
  <si>
    <t>460027********6628</t>
  </si>
  <si>
    <t>460102********1824</t>
  </si>
  <si>
    <t>460103********2712</t>
  </si>
  <si>
    <t>469023********5923</t>
  </si>
  <si>
    <t>460026********062X</t>
  </si>
  <si>
    <t>460006********0625</t>
  </si>
  <si>
    <t>460025********421X</t>
  </si>
  <si>
    <t>469023********0024</t>
  </si>
  <si>
    <t>460102********0914</t>
  </si>
  <si>
    <t>460027********0028</t>
  </si>
  <si>
    <t>460002********6624</t>
  </si>
  <si>
    <t>500221********0864</t>
  </si>
  <si>
    <t>460002********2520</t>
  </si>
  <si>
    <t>460027********7927</t>
  </si>
  <si>
    <t>460005********4130</t>
  </si>
  <si>
    <t>460102********0045</t>
  </si>
  <si>
    <t>460102********1817</t>
  </si>
  <si>
    <t>460005********6228</t>
  </si>
  <si>
    <t>460200********0286</t>
  </si>
  <si>
    <t>460034********0710</t>
  </si>
  <si>
    <t>350425********0343</t>
  </si>
  <si>
    <t>460002********0049</t>
  </si>
  <si>
    <t>360403********0034</t>
  </si>
  <si>
    <t>460022********2347</t>
  </si>
  <si>
    <t>142723********0228</t>
  </si>
  <si>
    <t>460102********2148</t>
  </si>
  <si>
    <t>460300********0021</t>
  </si>
  <si>
    <t>460104********1280</t>
  </si>
  <si>
    <t>469023********3422</t>
  </si>
  <si>
    <t>460002********2525</t>
  </si>
  <si>
    <t>460036********004X</t>
  </si>
  <si>
    <t>460028********6029</t>
  </si>
  <si>
    <t>460102********2124</t>
  </si>
  <si>
    <t>460002********2212</t>
  </si>
  <si>
    <t>460007********0422</t>
  </si>
  <si>
    <t>460002********3810</t>
  </si>
  <si>
    <t>460004********5824</t>
  </si>
  <si>
    <t>460027********4716</t>
  </si>
  <si>
    <t>340123********7724</t>
  </si>
  <si>
    <t>460200********3132</t>
  </si>
  <si>
    <t>460030********0312</t>
  </si>
  <si>
    <t>460002********3613</t>
  </si>
  <si>
    <t>469007********0427</t>
  </si>
  <si>
    <t>460002********5211</t>
  </si>
  <si>
    <t>220102********3127</t>
  </si>
  <si>
    <t>460027********0019</t>
  </si>
  <si>
    <t>460106********4427</t>
  </si>
  <si>
    <t>460028********5268</t>
  </si>
  <si>
    <t>632322********0920</t>
  </si>
  <si>
    <t>360122********3917</t>
  </si>
  <si>
    <t>460103********092X</t>
  </si>
  <si>
    <t>460028********2816</t>
  </si>
  <si>
    <t>469025********1825</t>
  </si>
  <si>
    <t>460002********3826</t>
  </si>
  <si>
    <t>460105********5125</t>
  </si>
  <si>
    <t>460030********0319</t>
  </si>
  <si>
    <t>469024********0043</t>
  </si>
  <si>
    <t>460035********2320</t>
  </si>
  <si>
    <t>460102********1213</t>
  </si>
  <si>
    <t>460003********2614</t>
  </si>
  <si>
    <t>460005********6423</t>
  </si>
  <si>
    <t>469024********0438</t>
  </si>
  <si>
    <t>460001********1029</t>
  </si>
  <si>
    <t>460028********6440</t>
  </si>
  <si>
    <t>370523********2029</t>
  </si>
  <si>
    <t>469021********1219</t>
  </si>
  <si>
    <t>460103********031X</t>
  </si>
  <si>
    <t>460103********2719</t>
  </si>
  <si>
    <t>460004********0919</t>
  </si>
  <si>
    <t>460002********3424</t>
  </si>
  <si>
    <t>460200********0050</t>
  </si>
  <si>
    <t>460006********7211</t>
  </si>
  <si>
    <t>460036********4822</t>
  </si>
  <si>
    <t>440882********1874</t>
  </si>
  <si>
    <t>469025********4519</t>
  </si>
  <si>
    <t>460028********0028</t>
  </si>
  <si>
    <t>460026********0705</t>
  </si>
  <si>
    <t>460005********5146</t>
  </si>
  <si>
    <t>460004********0820</t>
  </si>
  <si>
    <t>460004********5615</t>
  </si>
  <si>
    <t>460003********2627</t>
  </si>
  <si>
    <t>411524********843X</t>
  </si>
  <si>
    <t>460003********2869</t>
  </si>
  <si>
    <t>522426********4033</t>
  </si>
  <si>
    <t>460035********001X</t>
  </si>
  <si>
    <t>460034********5515</t>
  </si>
  <si>
    <t>460003********4625</t>
  </si>
  <si>
    <t>460026********0318</t>
  </si>
  <si>
    <t>431102********6821</t>
  </si>
  <si>
    <t>460200********028X</t>
  </si>
  <si>
    <t>460102********2722</t>
  </si>
  <si>
    <t>460004********4810</t>
  </si>
  <si>
    <t>460028********0023</t>
  </si>
  <si>
    <t>460027********2027</t>
  </si>
  <si>
    <t>460105********0025</t>
  </si>
  <si>
    <t>460022********0514</t>
  </si>
  <si>
    <t>460027********1713</t>
  </si>
  <si>
    <t>460027********001X</t>
  </si>
  <si>
    <t>460031********0020</t>
  </si>
  <si>
    <t>460103********302X</t>
  </si>
  <si>
    <t>131022********2640</t>
  </si>
  <si>
    <t>460033********3228</t>
  </si>
  <si>
    <t>460004********0210</t>
  </si>
  <si>
    <t>460104********1517</t>
  </si>
  <si>
    <t>460003********306X</t>
  </si>
  <si>
    <t>230903********0814</t>
  </si>
  <si>
    <t>460007********0817</t>
  </si>
  <si>
    <t>460102********0619</t>
  </si>
  <si>
    <t>460103********0648</t>
  </si>
  <si>
    <t>460002********0017</t>
  </si>
  <si>
    <t>230306********5711</t>
  </si>
  <si>
    <t>460027********0018</t>
  </si>
  <si>
    <t>460103********0023</t>
  </si>
  <si>
    <t>460002********0314</t>
  </si>
  <si>
    <t>460200********0289</t>
  </si>
  <si>
    <t>460104********0328</t>
  </si>
  <si>
    <t>460027********4411</t>
  </si>
  <si>
    <t>330326********4242</t>
  </si>
  <si>
    <t>431382********0021</t>
  </si>
  <si>
    <t>460004********0622</t>
  </si>
  <si>
    <t>460102********0923</t>
  </si>
  <si>
    <t>460004********0625</t>
  </si>
  <si>
    <t>460003********2628</t>
  </si>
  <si>
    <t>412822********0041</t>
  </si>
  <si>
    <t>421102********821X</t>
  </si>
  <si>
    <t>460006********1637</t>
  </si>
  <si>
    <t>460005********5617</t>
  </si>
  <si>
    <t>460004********6016</t>
  </si>
  <si>
    <t>460031********0048</t>
  </si>
  <si>
    <t>460004********0029</t>
  </si>
  <si>
    <t>460003********4616</t>
  </si>
  <si>
    <t>460033********0023</t>
  </si>
  <si>
    <t>230623********0049</t>
  </si>
  <si>
    <t>460007********0029</t>
  </si>
  <si>
    <t>460003********4442</t>
  </si>
  <si>
    <t>460002********0328</t>
  </si>
  <si>
    <t>460004********0226</t>
  </si>
  <si>
    <t>460033********2682</t>
  </si>
  <si>
    <t>460033********3907</t>
  </si>
  <si>
    <t>513030********5410</t>
  </si>
  <si>
    <t>350181********1630</t>
  </si>
  <si>
    <t>460026********1525</t>
  </si>
  <si>
    <t>460007********4990</t>
  </si>
  <si>
    <t>460004********6028</t>
  </si>
  <si>
    <t>460003********7221</t>
  </si>
  <si>
    <t>460004********5413</t>
  </si>
  <si>
    <t>232301********5220</t>
  </si>
  <si>
    <t>460004********0811</t>
  </si>
  <si>
    <t>460032********7658</t>
  </si>
  <si>
    <t>469023********0018</t>
  </si>
  <si>
    <t>460103********1241</t>
  </si>
  <si>
    <t>460102********0639</t>
  </si>
  <si>
    <t>452223********0026</t>
  </si>
  <si>
    <t>460004********0077</t>
  </si>
  <si>
    <t>532625********1328</t>
  </si>
  <si>
    <t>460028********0030</t>
  </si>
  <si>
    <t>220281********0026</t>
  </si>
  <si>
    <t>460002********2544</t>
  </si>
  <si>
    <t>460004********0020</t>
  </si>
  <si>
    <t>460003********6226</t>
  </si>
  <si>
    <t>411481********9660</t>
  </si>
  <si>
    <t>460028********1227</t>
  </si>
  <si>
    <t>460003********4619</t>
  </si>
  <si>
    <t>460033********3899</t>
  </si>
  <si>
    <t>460004********4426</t>
  </si>
  <si>
    <t>460002********2518</t>
  </si>
  <si>
    <t>220721********0212</t>
  </si>
  <si>
    <t>460027********0015</t>
  </si>
  <si>
    <t>370826********4625</t>
  </si>
  <si>
    <t>469005********1227</t>
  </si>
  <si>
    <t>110103********1817</t>
  </si>
  <si>
    <t>142726********0014</t>
  </si>
  <si>
    <t>460007********0048</t>
  </si>
  <si>
    <t>460103********1521</t>
  </si>
  <si>
    <t>469003********3520</t>
  </si>
  <si>
    <t>370321********0037</t>
  </si>
  <si>
    <t>460005********4113</t>
  </si>
  <si>
    <t>460028********601X</t>
  </si>
  <si>
    <t>460300********0325</t>
  </si>
  <si>
    <t>460102********1842</t>
  </si>
  <si>
    <t>440811********0405</t>
  </si>
  <si>
    <t>460002********1225</t>
  </si>
  <si>
    <t>460004********0221</t>
  </si>
  <si>
    <t>460033********3239</t>
  </si>
  <si>
    <t>460036********6220</t>
  </si>
  <si>
    <t>460002********362X</t>
  </si>
  <si>
    <t>460004********6425</t>
  </si>
  <si>
    <t>460106********3817</t>
  </si>
  <si>
    <t>469028********0045</t>
  </si>
  <si>
    <t>460200********1405</t>
  </si>
  <si>
    <t>460004********4828</t>
  </si>
  <si>
    <t>460107********2627</t>
  </si>
  <si>
    <t>460026********3016</t>
  </si>
  <si>
    <t>460006********811X</t>
  </si>
  <si>
    <t>460103********0646</t>
  </si>
  <si>
    <t>460033********3284</t>
  </si>
  <si>
    <t>140121********0644</t>
  </si>
  <si>
    <t>460003********422X</t>
  </si>
  <si>
    <t>460003********0029</t>
  </si>
  <si>
    <t>460004********5046</t>
  </si>
  <si>
    <t>460004********1426</t>
  </si>
  <si>
    <t>460002********3833</t>
  </si>
  <si>
    <t>460028********0046</t>
  </si>
  <si>
    <t>460002********3824</t>
  </si>
  <si>
    <t>460030********0022</t>
  </si>
  <si>
    <t>530111********6427</t>
  </si>
  <si>
    <t>460103********1225</t>
  </si>
  <si>
    <t>460002********2229</t>
  </si>
  <si>
    <t>460005********0026</t>
  </si>
  <si>
    <t>460103********1230</t>
  </si>
  <si>
    <t>460007********0028</t>
  </si>
  <si>
    <t>460002********4618</t>
  </si>
  <si>
    <t>360502********0428</t>
  </si>
  <si>
    <t>460006********0034</t>
  </si>
  <si>
    <t>460025********0027</t>
  </si>
  <si>
    <t>469023********6617</t>
  </si>
  <si>
    <t>460033********3881</t>
  </si>
  <si>
    <t>510503********7024</t>
  </si>
  <si>
    <t>420281********0945</t>
  </si>
  <si>
    <t>460028********0415</t>
  </si>
  <si>
    <t>460028********481X</t>
  </si>
  <si>
    <t>460007********7662</t>
  </si>
  <si>
    <t>340828********5844</t>
  </si>
  <si>
    <t>460002********5629</t>
  </si>
  <si>
    <t>460102********0028</t>
  </si>
  <si>
    <t>530425********1122</t>
  </si>
  <si>
    <t>460103********0024</t>
  </si>
  <si>
    <t>460200********5114</t>
  </si>
  <si>
    <t>460004********5222</t>
  </si>
  <si>
    <t>469023********0011</t>
  </si>
  <si>
    <t>460033********3909</t>
  </si>
  <si>
    <t>460002********3615</t>
  </si>
  <si>
    <t>460005********0729</t>
  </si>
  <si>
    <t>460025********0020</t>
  </si>
  <si>
    <t>460003********5425</t>
  </si>
  <si>
    <t>460002********4120</t>
  </si>
  <si>
    <t>460104********0025</t>
  </si>
  <si>
    <t>460003********0224</t>
  </si>
  <si>
    <t>460004********3025</t>
  </si>
  <si>
    <t>460006********0221</t>
  </si>
  <si>
    <t>460028********2427</t>
  </si>
  <si>
    <t>460200********4243</t>
  </si>
  <si>
    <t>460102********1829</t>
  </si>
  <si>
    <t>460034********0042</t>
  </si>
  <si>
    <t>412801********0823</t>
  </si>
  <si>
    <t>460033********0018</t>
  </si>
  <si>
    <t>432524********4020</t>
  </si>
  <si>
    <t>460007********538X</t>
  </si>
  <si>
    <t>460033********4482</t>
  </si>
  <si>
    <t>460033********1175</t>
  </si>
  <si>
    <t>530302********0024</t>
  </si>
  <si>
    <t>513921********078X</t>
  </si>
  <si>
    <t>460003********6822</t>
  </si>
  <si>
    <t>460031********0829</t>
  </si>
  <si>
    <t>460004********0037</t>
  </si>
  <si>
    <t>460102********2441</t>
  </si>
  <si>
    <t>460028********3226</t>
  </si>
  <si>
    <t>460002********6017</t>
  </si>
  <si>
    <t>460103********121X</t>
  </si>
  <si>
    <t>460002********1525</t>
  </si>
  <si>
    <t>460028********2023</t>
  </si>
  <si>
    <t>460002********0823</t>
  </si>
  <si>
    <t>460003********0826</t>
  </si>
  <si>
    <t>460001********0727</t>
  </si>
  <si>
    <t>460034********364X</t>
  </si>
  <si>
    <t>460005********5121</t>
  </si>
  <si>
    <t>460003********1613</t>
  </si>
  <si>
    <t>460007********4976</t>
  </si>
  <si>
    <t>469026********5610</t>
  </si>
  <si>
    <t>372301********0327</t>
  </si>
  <si>
    <t>460200********3343</t>
  </si>
  <si>
    <t>460002********0349</t>
  </si>
  <si>
    <t>460004********0040</t>
  </si>
  <si>
    <t>460200********4448</t>
  </si>
  <si>
    <t>460022********5121</t>
  </si>
  <si>
    <t>350181********1584</t>
  </si>
  <si>
    <t>220723********304X</t>
  </si>
  <si>
    <t>460034********0029</t>
  </si>
  <si>
    <t>460003********0044</t>
  </si>
  <si>
    <t>460003********2419</t>
  </si>
  <si>
    <t>460103********3025</t>
  </si>
  <si>
    <t>460004********004X</t>
  </si>
  <si>
    <t>460103********1522</t>
  </si>
  <si>
    <t>460002********0020</t>
  </si>
  <si>
    <t>460103********1223</t>
  </si>
  <si>
    <t>460002********6613</t>
  </si>
  <si>
    <t>460007********8026</t>
  </si>
  <si>
    <t>460002********0022</t>
  </si>
  <si>
    <t>231123********302X</t>
  </si>
  <si>
    <t>460002********6010</t>
  </si>
  <si>
    <t>231026********0323</t>
  </si>
  <si>
    <t>460006********1616</t>
  </si>
  <si>
    <t>460003********0226</t>
  </si>
  <si>
    <t>460026********0021</t>
  </si>
  <si>
    <t>460034********0026</t>
  </si>
  <si>
    <t>460005********6021</t>
  </si>
  <si>
    <t>460031********0814</t>
  </si>
  <si>
    <t>152522********0022</t>
  </si>
  <si>
    <t>460004********5268</t>
  </si>
  <si>
    <t>460002********1220</t>
  </si>
  <si>
    <t>650104********072X</t>
  </si>
  <si>
    <t>460034********612X</t>
  </si>
  <si>
    <t>460028********604X</t>
  </si>
  <si>
    <t>460102********1820</t>
  </si>
  <si>
    <t>469024********0448</t>
  </si>
  <si>
    <t>469002********1218</t>
  </si>
  <si>
    <t>469024********0416</t>
  </si>
  <si>
    <t>460003********6027</t>
  </si>
  <si>
    <t>460004********0027</t>
  </si>
  <si>
    <t>460200********5524</t>
  </si>
  <si>
    <t>460031********0846</t>
  </si>
  <si>
    <t>360727********0022</t>
  </si>
  <si>
    <t>460004********4824</t>
  </si>
  <si>
    <t>460006********312X</t>
  </si>
  <si>
    <t>232722********2626</t>
  </si>
  <si>
    <t>460006********2726</t>
  </si>
  <si>
    <t>130503********0917</t>
  </si>
  <si>
    <t>460034********552X</t>
  </si>
  <si>
    <t>460103********1815</t>
  </si>
  <si>
    <t>460006********2923</t>
  </si>
  <si>
    <t>440982********1668</t>
  </si>
  <si>
    <t>460006********8142</t>
  </si>
  <si>
    <t>460102********3327</t>
  </si>
  <si>
    <t>460034********0046</t>
  </si>
  <si>
    <t>460031********4028</t>
  </si>
  <si>
    <t>460006********4839</t>
  </si>
  <si>
    <t>460300********062X</t>
  </si>
  <si>
    <t>460200********4450</t>
  </si>
  <si>
    <t>230523********4421</t>
  </si>
  <si>
    <t>460006********5225</t>
  </si>
  <si>
    <t>460031********3625</t>
  </si>
  <si>
    <t>460200********4460</t>
  </si>
  <si>
    <t>460004********0033</t>
  </si>
  <si>
    <t>460006********1328</t>
  </si>
  <si>
    <t>460028********0025</t>
  </si>
  <si>
    <t>460033********0087</t>
  </si>
  <si>
    <t>469006********2041</t>
  </si>
  <si>
    <t>460006********0019</t>
  </si>
  <si>
    <t>460006********4023</t>
  </si>
  <si>
    <t>460033********7187</t>
  </si>
  <si>
    <t>460003********4629</t>
  </si>
  <si>
    <t>460031********0027</t>
  </si>
  <si>
    <t>460028********0027</t>
  </si>
  <si>
    <t>460006********1620</t>
  </si>
  <si>
    <t>230804********0920</t>
  </si>
  <si>
    <t>460003********0027</t>
  </si>
  <si>
    <t>130724********3127</t>
  </si>
  <si>
    <t>460103********1849</t>
  </si>
  <si>
    <t>460007********6214</t>
  </si>
  <si>
    <t>460200********3849</t>
  </si>
  <si>
    <t>460004********0227</t>
  </si>
  <si>
    <t>460035********1921</t>
  </si>
  <si>
    <t>460036********0021</t>
  </si>
  <si>
    <t>530425********0322</t>
  </si>
  <si>
    <t>460004********1855</t>
  </si>
  <si>
    <t>142601********3420</t>
  </si>
  <si>
    <t>460006********2735</t>
  </si>
  <si>
    <t>360731********8927</t>
  </si>
  <si>
    <t>460004********062X</t>
  </si>
  <si>
    <t>460200********5112</t>
  </si>
  <si>
    <t>460103********0026</t>
  </si>
  <si>
    <t>460006********3127</t>
  </si>
  <si>
    <t>362202********1022</t>
  </si>
  <si>
    <t>460006********0016</t>
  </si>
  <si>
    <t>460031********0885</t>
  </si>
  <si>
    <t>460006********0012</t>
  </si>
  <si>
    <t>460033********0048</t>
  </si>
  <si>
    <t>460006********0026</t>
  </si>
  <si>
    <t>460027********102X</t>
  </si>
  <si>
    <t>460006********8734</t>
  </si>
  <si>
    <t>469024********0026</t>
  </si>
  <si>
    <t>460003********6639</t>
  </si>
  <si>
    <t>350583********631X</t>
  </si>
  <si>
    <t>460036********0016</t>
  </si>
  <si>
    <t>460031********5225</t>
  </si>
  <si>
    <t>460022********051X</t>
  </si>
  <si>
    <t>460200********552X</t>
  </si>
  <si>
    <t>460006********021X</t>
  </si>
  <si>
    <t>460006********3429</t>
  </si>
  <si>
    <t>460028********5217</t>
  </si>
  <si>
    <t>460004********2428</t>
  </si>
  <si>
    <t>460006********1617</t>
  </si>
  <si>
    <t>460028********0445</t>
  </si>
  <si>
    <t>220421********0025</t>
  </si>
  <si>
    <t>460004********4620</t>
  </si>
  <si>
    <t>460035********0710</t>
  </si>
  <si>
    <t>460004********5256</t>
  </si>
  <si>
    <t>469006********0027</t>
  </si>
  <si>
    <t>460103********1210</t>
  </si>
  <si>
    <t>460006********4410</t>
  </si>
  <si>
    <t>469021********2125</t>
  </si>
  <si>
    <t>460200********1400</t>
  </si>
  <si>
    <t>460003********6658</t>
  </si>
  <si>
    <t>469028********5817</t>
  </si>
  <si>
    <t>440582********6134</t>
  </si>
  <si>
    <t>460003********8229</t>
  </si>
  <si>
    <t>460028********2410</t>
  </si>
  <si>
    <t>460004********0019</t>
  </si>
  <si>
    <t>460006********4033</t>
  </si>
  <si>
    <t>220802********0616</t>
  </si>
  <si>
    <t>150429********4619</t>
  </si>
  <si>
    <t>460004********1211</t>
  </si>
  <si>
    <t>460006********2917</t>
  </si>
  <si>
    <t>469003********2790</t>
  </si>
  <si>
    <t>362202********5918</t>
  </si>
  <si>
    <t>460005********4858</t>
  </si>
  <si>
    <t>460006********0622</t>
  </si>
  <si>
    <t>232321********9324</t>
  </si>
  <si>
    <t>530302********0031</t>
  </si>
  <si>
    <t>460004********085X</t>
  </si>
  <si>
    <t>460006********3121</t>
  </si>
  <si>
    <t>460027********4444</t>
  </si>
  <si>
    <t>460034********0028</t>
  </si>
  <si>
    <t>360313********3510</t>
  </si>
  <si>
    <t>460003********0610</t>
  </si>
  <si>
    <t>460003********4615</t>
  </si>
  <si>
    <t>460004********3429</t>
  </si>
  <si>
    <t>460026********3319</t>
  </si>
  <si>
    <t>460004********1627</t>
  </si>
  <si>
    <t>460004********0417</t>
  </si>
  <si>
    <t>460200********5350</t>
  </si>
  <si>
    <t>460003********7840</t>
  </si>
  <si>
    <t>460006********3113</t>
  </si>
  <si>
    <t>460027********2613</t>
  </si>
  <si>
    <t>460105********7531</t>
  </si>
  <si>
    <t>460033********447X</t>
  </si>
  <si>
    <t>460004********1417</t>
  </si>
  <si>
    <t>532527********0011</t>
  </si>
  <si>
    <t>460200********3135</t>
  </si>
  <si>
    <t>460006********4018</t>
  </si>
  <si>
    <t>460006********0044</t>
  </si>
  <si>
    <t>460006********2916</t>
  </si>
  <si>
    <t>460004********1457</t>
  </si>
  <si>
    <t>460102********1514</t>
  </si>
  <si>
    <t>460026********1217</t>
  </si>
  <si>
    <t>460027********7613</t>
  </si>
  <si>
    <t>460006********5613</t>
  </si>
  <si>
    <t>460027********1721</t>
  </si>
  <si>
    <t>460006********162X</t>
  </si>
  <si>
    <t>460005********0710</t>
  </si>
  <si>
    <t>460003********3012</t>
  </si>
  <si>
    <t>460026********0014</t>
  </si>
  <si>
    <t>460006********4026</t>
  </si>
  <si>
    <t>460004********3416</t>
  </si>
  <si>
    <t>460026********0916</t>
  </si>
  <si>
    <t>460033********3876</t>
  </si>
  <si>
    <t>460006********2019</t>
  </si>
  <si>
    <t>610103********4325</t>
  </si>
  <si>
    <t>460006********4815</t>
  </si>
  <si>
    <t>460025********3028</t>
  </si>
  <si>
    <t>460006********3153</t>
  </si>
  <si>
    <t>460006********7831</t>
  </si>
  <si>
    <t>372321********0259</t>
  </si>
  <si>
    <t>460003********6611</t>
  </si>
  <si>
    <t>460027********5110</t>
  </si>
  <si>
    <t>460025********0018</t>
  </si>
  <si>
    <t>460004********6422</t>
  </si>
  <si>
    <t>141031********0033</t>
  </si>
  <si>
    <t>460028********0447</t>
  </si>
  <si>
    <t>460033********479X</t>
  </si>
  <si>
    <t>460003********744X</t>
  </si>
  <si>
    <t>460033********001X</t>
  </si>
  <si>
    <t>460006********8124</t>
  </si>
  <si>
    <t>410183********5822</t>
  </si>
  <si>
    <t>460102********2718</t>
  </si>
  <si>
    <t>460002********2010</t>
  </si>
  <si>
    <t>460006********5245</t>
  </si>
  <si>
    <t>362423********0015</t>
  </si>
  <si>
    <t>460006********2013</t>
  </si>
  <si>
    <t>469023********1312</t>
  </si>
  <si>
    <t>460006********0918</t>
  </si>
  <si>
    <t>360103********5918</t>
  </si>
  <si>
    <t>460006********2362</t>
  </si>
  <si>
    <t>460003********0825</t>
  </si>
  <si>
    <t>460103********1517</t>
  </si>
  <si>
    <t>460004********0650</t>
  </si>
  <si>
    <t>440882********3954</t>
  </si>
  <si>
    <t>460003********7619</t>
  </si>
  <si>
    <t>460026********4220</t>
  </si>
  <si>
    <t>460022********4318</t>
  </si>
  <si>
    <t>460103********0649</t>
  </si>
  <si>
    <t>460003********1824</t>
  </si>
  <si>
    <t>460028********0018</t>
  </si>
  <si>
    <t>360124********0620</t>
  </si>
  <si>
    <t>460034********1816</t>
  </si>
  <si>
    <t>460022********231X</t>
  </si>
  <si>
    <t>460006********5942</t>
  </si>
  <si>
    <t>460031********1225</t>
  </si>
  <si>
    <t>460036********2148</t>
  </si>
  <si>
    <t>460006********0415</t>
  </si>
  <si>
    <t>460006********8711</t>
  </si>
  <si>
    <t>460033********3895</t>
  </si>
  <si>
    <t>460006********1323</t>
  </si>
  <si>
    <t>460103********301X</t>
  </si>
  <si>
    <t>450803********6327</t>
  </si>
  <si>
    <t>460003********282X</t>
  </si>
  <si>
    <t>460006********3111</t>
  </si>
  <si>
    <t>460006********0039</t>
  </si>
  <si>
    <t>460003********762X</t>
  </si>
  <si>
    <t>460006********2018</t>
  </si>
  <si>
    <t>460006********7224</t>
  </si>
  <si>
    <t>469003********3525</t>
  </si>
  <si>
    <t>460006********8744</t>
  </si>
  <si>
    <t>460006********5215</t>
  </si>
  <si>
    <t>460006********0429</t>
  </si>
  <si>
    <t>460003********001X</t>
  </si>
  <si>
    <t>460006********4442</t>
  </si>
  <si>
    <t>460006********0936</t>
  </si>
  <si>
    <t>460006********2034</t>
  </si>
  <si>
    <t>460033********5091</t>
  </si>
  <si>
    <t>460006********0624</t>
  </si>
  <si>
    <t>460102********0918</t>
  </si>
  <si>
    <t>460034********3328</t>
  </si>
  <si>
    <t>460103********0019</t>
  </si>
  <si>
    <t>460006********0420</t>
  </si>
  <si>
    <t>410725********2426</t>
  </si>
  <si>
    <t>460036********0019</t>
  </si>
  <si>
    <t>460006********5928</t>
  </si>
  <si>
    <t>440882********6619</t>
  </si>
  <si>
    <t>460200********5341</t>
  </si>
  <si>
    <t>460006********1622</t>
  </si>
  <si>
    <t>412727********0426</t>
  </si>
  <si>
    <t>511023********3299</t>
  </si>
  <si>
    <t>460103********1820</t>
  </si>
  <si>
    <t>500231********7959</t>
  </si>
  <si>
    <t>460006********0218</t>
  </si>
  <si>
    <t>513401********1914</t>
  </si>
  <si>
    <t>460006********4020</t>
  </si>
  <si>
    <t>460102********2411</t>
  </si>
  <si>
    <t>450481********3624</t>
  </si>
  <si>
    <t>460200********4706</t>
  </si>
  <si>
    <t>460006********2326</t>
  </si>
  <si>
    <t>330821********0044</t>
  </si>
  <si>
    <t>460006********5626</t>
  </si>
  <si>
    <t>460102********2717</t>
  </si>
  <si>
    <t>460006********0410</t>
  </si>
  <si>
    <t>431126********5019</t>
  </si>
  <si>
    <t>460006********0610</t>
  </si>
  <si>
    <t>451030********0031</t>
  </si>
  <si>
    <t>460006********521X</t>
  </si>
  <si>
    <t>422802********5039</t>
  </si>
  <si>
    <t>460006********0657</t>
  </si>
  <si>
    <t>460006********4014</t>
  </si>
  <si>
    <t>460028********4433</t>
  </si>
  <si>
    <t>460006********8715</t>
  </si>
  <si>
    <t>460103********2717</t>
  </si>
  <si>
    <t>460006********3133</t>
  </si>
  <si>
    <t>460004********0014</t>
  </si>
  <si>
    <t>460006********8718</t>
  </si>
  <si>
    <t>460004********1020</t>
  </si>
  <si>
    <t>445281********3066</t>
  </si>
  <si>
    <t>460006********4416</t>
  </si>
  <si>
    <t>460006********6827</t>
  </si>
  <si>
    <t>460006********1615</t>
  </si>
  <si>
    <t>460033********324X</t>
  </si>
  <si>
    <t>460033********3872</t>
  </si>
  <si>
    <t>460027********3422</t>
  </si>
  <si>
    <t>460006********2914</t>
  </si>
  <si>
    <t>460004********1423</t>
  </si>
  <si>
    <t>469028********0711</t>
  </si>
  <si>
    <t>460027********442X</t>
  </si>
  <si>
    <t>460033********5142</t>
  </si>
  <si>
    <t>460022********5811</t>
  </si>
  <si>
    <t>522635********0013</t>
  </si>
  <si>
    <t>460200********3346</t>
  </si>
  <si>
    <t>460006********0216</t>
  </si>
  <si>
    <t>460107********2625</t>
  </si>
  <si>
    <t>130102********1831</t>
  </si>
  <si>
    <t>460026********3620</t>
  </si>
  <si>
    <t>460027********2913</t>
  </si>
  <si>
    <t>460003********3224</t>
  </si>
  <si>
    <t>460034********0020</t>
  </si>
  <si>
    <t>460033********3623</t>
  </si>
  <si>
    <t>130302********392X</t>
  </si>
  <si>
    <t>332529********0012</t>
  </si>
  <si>
    <t>460003********3329</t>
  </si>
  <si>
    <t>460102********181X</t>
  </si>
  <si>
    <t>460034********0039</t>
  </si>
  <si>
    <t>230306********4723</t>
  </si>
  <si>
    <t>460031********1621</t>
  </si>
  <si>
    <t>152102********0326</t>
  </si>
  <si>
    <t>460102********1222</t>
  </si>
  <si>
    <t>460200********0015</t>
  </si>
  <si>
    <t>412821********0045</t>
  </si>
  <si>
    <t>460031********0029</t>
  </si>
  <si>
    <t>440106********5631</t>
  </si>
  <si>
    <t>362203********042X</t>
  </si>
  <si>
    <t>460200********001X</t>
  </si>
  <si>
    <t>362501********4827</t>
  </si>
  <si>
    <t>460034********0018</t>
  </si>
  <si>
    <t>131102********0449</t>
  </si>
  <si>
    <t>460007********7224</t>
  </si>
  <si>
    <t>460001********074X</t>
  </si>
  <si>
    <t>460031********0022</t>
  </si>
  <si>
    <t>460028********1213</t>
  </si>
  <si>
    <t>460004********1820</t>
  </si>
  <si>
    <t>460200********3362</t>
  </si>
  <si>
    <t>460105********6822</t>
  </si>
  <si>
    <t>469003********2728</t>
  </si>
  <si>
    <t>460004********3023</t>
  </si>
  <si>
    <t>460033********4783</t>
  </si>
  <si>
    <t>341222********4704</t>
  </si>
  <si>
    <t>460007********0038</t>
  </si>
  <si>
    <t>460003********6640</t>
  </si>
  <si>
    <t>460103********1822</t>
  </si>
  <si>
    <t>469027********4778</t>
  </si>
  <si>
    <t>460104********0965</t>
  </si>
  <si>
    <t>460034********0038</t>
  </si>
  <si>
    <t>469024********0440</t>
  </si>
  <si>
    <t>460025********0052</t>
  </si>
  <si>
    <t>460006********0227</t>
  </si>
  <si>
    <t>460033********3874</t>
  </si>
  <si>
    <t>460102********1220</t>
  </si>
  <si>
    <t>460200********4025</t>
  </si>
  <si>
    <t>460103********3648</t>
  </si>
  <si>
    <t>460200********6320</t>
  </si>
  <si>
    <t>460027********2936</t>
  </si>
  <si>
    <t>460003********0046</t>
  </si>
  <si>
    <t>460003********0026</t>
  </si>
  <si>
    <t>460007********5365</t>
  </si>
  <si>
    <t>460034********0929</t>
  </si>
  <si>
    <t>460027********8223</t>
  </si>
  <si>
    <t>460004********0025</t>
  </si>
  <si>
    <t>460025********2719</t>
  </si>
  <si>
    <t>460007********9278</t>
  </si>
  <si>
    <t>460006********4572</t>
  </si>
  <si>
    <t>460035********0411</t>
  </si>
  <si>
    <t>460021********4427</t>
  </si>
  <si>
    <t>460003********241X</t>
  </si>
  <si>
    <t>460103********0343</t>
  </si>
  <si>
    <t>460034********0027</t>
  </si>
  <si>
    <t>460007********4966</t>
  </si>
  <si>
    <t>460035********3228</t>
  </si>
  <si>
    <t>460102********0318</t>
  </si>
  <si>
    <t>460003********2425</t>
  </si>
  <si>
    <t>460034********3073</t>
  </si>
  <si>
    <t>460027********0060</t>
  </si>
  <si>
    <t>460036********2119</t>
  </si>
  <si>
    <t>460030********3628</t>
  </si>
  <si>
    <t>460007********0411</t>
  </si>
  <si>
    <t>469024********322X</t>
  </si>
  <si>
    <t>460034********5016</t>
  </si>
  <si>
    <t>460031********6426</t>
  </si>
  <si>
    <t>230406********0329</t>
  </si>
  <si>
    <t>460003********5641</t>
  </si>
  <si>
    <t>460034********0418</t>
  </si>
  <si>
    <t>460104********2128</t>
  </si>
  <si>
    <t>460033********453X</t>
  </si>
  <si>
    <t>460033********4881</t>
  </si>
  <si>
    <t>460034********0036</t>
  </si>
  <si>
    <t>460006********2345</t>
  </si>
  <si>
    <t>460003********4412</t>
  </si>
  <si>
    <t>460033********4855</t>
  </si>
  <si>
    <t>460034********0456</t>
  </si>
  <si>
    <t>460022********5118</t>
  </si>
  <si>
    <t>460002********4118</t>
  </si>
  <si>
    <t>460103********0030</t>
  </si>
  <si>
    <t>460033********3224</t>
  </si>
  <si>
    <t>460006********4079</t>
  </si>
  <si>
    <t>460004********6426</t>
  </si>
  <si>
    <t>460006********4817</t>
  </si>
  <si>
    <t>460036********481X</t>
  </si>
  <si>
    <t>460028********0053</t>
  </si>
  <si>
    <t>421126********1722</t>
  </si>
  <si>
    <t>130223********0011</t>
  </si>
  <si>
    <t>460028********090X</t>
  </si>
  <si>
    <t>460027********2912</t>
  </si>
  <si>
    <t>460005********2125</t>
  </si>
  <si>
    <t>352231********0014</t>
  </si>
  <si>
    <t>460003********0011</t>
  </si>
  <si>
    <t>460027********1048</t>
  </si>
  <si>
    <t>460102********1827</t>
  </si>
  <si>
    <t>460025********0921</t>
  </si>
  <si>
    <t>460300********0322</t>
  </si>
  <si>
    <t>469024********7236</t>
  </si>
  <si>
    <t>650204********1513</t>
  </si>
  <si>
    <t>460033********4831</t>
  </si>
  <si>
    <t>460004********0843</t>
  </si>
  <si>
    <t>460036********0014</t>
  </si>
  <si>
    <t>460034********0960</t>
  </si>
  <si>
    <t>460004********1022</t>
  </si>
  <si>
    <t>460033********3938</t>
  </si>
  <si>
    <t>460003********6647</t>
  </si>
  <si>
    <t>460022********3948</t>
  </si>
  <si>
    <t>460028********0449</t>
  </si>
  <si>
    <t>460002********1011</t>
  </si>
  <si>
    <t>230502********1116</t>
  </si>
  <si>
    <t>460007********5788</t>
  </si>
  <si>
    <t>460002********0516</t>
  </si>
  <si>
    <t>460035********1328</t>
  </si>
  <si>
    <t>460033********4857</t>
  </si>
  <si>
    <t>460200********1402</t>
  </si>
  <si>
    <t>460034********0412</t>
  </si>
  <si>
    <t>460200********1403</t>
  </si>
  <si>
    <t>460034********1213</t>
  </si>
  <si>
    <t>320723********0022</t>
  </si>
  <si>
    <t>460034********003X</t>
  </si>
  <si>
    <t>460004********0423</t>
  </si>
  <si>
    <t>231085********2927</t>
  </si>
  <si>
    <t>460033********326X</t>
  </si>
  <si>
    <t>460033********4499</t>
  </si>
  <si>
    <t>460102********2426</t>
  </si>
  <si>
    <t>460034********0011</t>
  </si>
  <si>
    <t>460005********3541</t>
  </si>
  <si>
    <t>460034********0033</t>
  </si>
  <si>
    <t>460027********2960</t>
  </si>
  <si>
    <t>469026********5617</t>
  </si>
  <si>
    <t>460102********152X</t>
  </si>
  <si>
    <t>469027********4772</t>
  </si>
  <si>
    <t>460027********4127</t>
  </si>
  <si>
    <t>460034********581X</t>
  </si>
  <si>
    <t>460004********3420</t>
  </si>
  <si>
    <t>460007********0014</t>
  </si>
  <si>
    <t>460035********0923</t>
  </si>
  <si>
    <t>460033********4478</t>
  </si>
  <si>
    <t>460004********0216</t>
  </si>
  <si>
    <t>460002********4929</t>
  </si>
  <si>
    <t>460006********1647</t>
  </si>
  <si>
    <t>460031********0051</t>
  </si>
  <si>
    <t>460005********3224</t>
  </si>
  <si>
    <t>460002********1013</t>
  </si>
  <si>
    <t>460028********2027</t>
  </si>
  <si>
    <t>460104********0919</t>
  </si>
  <si>
    <t>460004********0245</t>
  </si>
  <si>
    <t>460028********0422</t>
  </si>
  <si>
    <t>460034********1214</t>
  </si>
  <si>
    <t>460027********0451</t>
  </si>
  <si>
    <t>460103********0619</t>
  </si>
  <si>
    <t>230833********0557</t>
  </si>
  <si>
    <t>460001********0322</t>
  </si>
  <si>
    <t>460006********2713</t>
  </si>
  <si>
    <t>460200********5118</t>
  </si>
  <si>
    <t>370126********0042</t>
  </si>
  <si>
    <t>460200********511X</t>
  </si>
  <si>
    <t>460200********5365</t>
  </si>
  <si>
    <t>460028********0836</t>
  </si>
  <si>
    <t>460102********2443</t>
  </si>
  <si>
    <t>460002********6616</t>
  </si>
  <si>
    <t>130431********1919</t>
  </si>
  <si>
    <t>460006********4821</t>
  </si>
  <si>
    <t>500101********3546</t>
  </si>
  <si>
    <t>460006********1613</t>
  </si>
  <si>
    <t>460102********2111</t>
  </si>
  <si>
    <t>460033********0032</t>
  </si>
  <si>
    <t>460035********0046</t>
  </si>
  <si>
    <t>430211********0042</t>
  </si>
  <si>
    <t>460006********0023</t>
  </si>
  <si>
    <t>460003********2631</t>
  </si>
  <si>
    <t>460102********0026</t>
  </si>
  <si>
    <t>460200********0018</t>
  </si>
  <si>
    <t>460001********0729</t>
  </si>
  <si>
    <t>652901********6239</t>
  </si>
  <si>
    <t>469026********5229</t>
  </si>
  <si>
    <t>460002********3624</t>
  </si>
  <si>
    <t>460005********2722</t>
  </si>
  <si>
    <t>460028********6027</t>
  </si>
  <si>
    <t>460005********1220</t>
  </si>
  <si>
    <t>460035********1715</t>
  </si>
  <si>
    <t>460028********1226</t>
  </si>
  <si>
    <t>460033********2378</t>
  </si>
  <si>
    <t>220106********0237</t>
  </si>
  <si>
    <t>460103********0021</t>
  </si>
  <si>
    <t>460034********0012</t>
  </si>
  <si>
    <t>460200********0275</t>
  </si>
  <si>
    <t>460028********003X</t>
  </si>
  <si>
    <t>460027********3427</t>
  </si>
  <si>
    <t>460003********3539</t>
  </si>
  <si>
    <t>469027********478X</t>
  </si>
  <si>
    <t>460033********4779</t>
  </si>
  <si>
    <t>460033********3262</t>
  </si>
  <si>
    <t>460033********0019</t>
  </si>
  <si>
    <t>460028********7228</t>
  </si>
  <si>
    <t>460004********6424</t>
  </si>
  <si>
    <t>460033********3238</t>
  </si>
  <si>
    <t>431103********092X</t>
  </si>
  <si>
    <t>460034********5019</t>
  </si>
  <si>
    <t>460028********0026</t>
  </si>
  <si>
    <t>460036********0826</t>
  </si>
  <si>
    <t>460027********4448</t>
  </si>
  <si>
    <t>460026********0010</t>
  </si>
  <si>
    <t>460028********5620</t>
  </si>
  <si>
    <t>510183********8327</t>
  </si>
  <si>
    <t>460031********0045</t>
  </si>
  <si>
    <t>460026********0028</t>
  </si>
  <si>
    <t>460005********5124</t>
  </si>
  <si>
    <t>469003********6124</t>
  </si>
  <si>
    <t>460104********0946</t>
  </si>
  <si>
    <t>460031********3628</t>
  </si>
  <si>
    <t>460022********0523</t>
  </si>
  <si>
    <t>460026********4219</t>
  </si>
  <si>
    <t>460027********0016</t>
  </si>
  <si>
    <t>460026********0329</t>
  </si>
  <si>
    <t>522725********002X</t>
  </si>
  <si>
    <t>460022********5844</t>
  </si>
  <si>
    <t>460004********3814</t>
  </si>
  <si>
    <t>460028********6421</t>
  </si>
  <si>
    <t>460033********7527</t>
  </si>
  <si>
    <t>371481********0020</t>
  </si>
  <si>
    <t>460036********0823</t>
  </si>
  <si>
    <t>460025********0627</t>
  </si>
  <si>
    <t>460027********2939</t>
  </si>
  <si>
    <t>460004********5266</t>
  </si>
  <si>
    <t>460007********7228</t>
  </si>
  <si>
    <t>460027********002X</t>
  </si>
  <si>
    <t>460103********1824</t>
  </si>
  <si>
    <t>460004********0021</t>
  </si>
  <si>
    <t>469002********5612</t>
  </si>
  <si>
    <t>460004********0828</t>
  </si>
  <si>
    <t>460102********0653</t>
  </si>
  <si>
    <t>460103********1838</t>
  </si>
  <si>
    <t>460102********1825</t>
  </si>
  <si>
    <t>460026********1242</t>
  </si>
  <si>
    <t>469027********0041</t>
  </si>
  <si>
    <t>460004********0426</t>
  </si>
  <si>
    <t>460003********2239</t>
  </si>
  <si>
    <t>460027********4114</t>
  </si>
  <si>
    <t>460034********6115</t>
  </si>
  <si>
    <t>460022********6022</t>
  </si>
  <si>
    <t>460005********3528</t>
  </si>
  <si>
    <t>460027********0621</t>
  </si>
  <si>
    <t>460004********522X</t>
  </si>
  <si>
    <t>460026********3322</t>
  </si>
  <si>
    <t>460102********1822</t>
  </si>
  <si>
    <t>469003********8929</t>
  </si>
  <si>
    <t>142322********0025</t>
  </si>
  <si>
    <t>460028********0021</t>
  </si>
  <si>
    <t>460102********0922</t>
  </si>
  <si>
    <t>460003********3447</t>
  </si>
  <si>
    <t>460033********3247</t>
  </si>
  <si>
    <t>460003********404X</t>
  </si>
  <si>
    <t>460026********3926</t>
  </si>
  <si>
    <t>469026********5625</t>
  </si>
  <si>
    <t>460025********3346</t>
  </si>
  <si>
    <t>460006********8727</t>
  </si>
  <si>
    <t>460030********6629</t>
  </si>
  <si>
    <t>460022********0725</t>
  </si>
  <si>
    <t>460031********0862</t>
  </si>
  <si>
    <t>460003********344X</t>
  </si>
  <si>
    <t>460033********328X</t>
  </si>
  <si>
    <t>460033********0026</t>
  </si>
  <si>
    <t>522423********5621</t>
  </si>
  <si>
    <t>460004********0620</t>
  </si>
  <si>
    <t>460004********4629</t>
  </si>
  <si>
    <t>460026********0047</t>
  </si>
  <si>
    <t>460003********6626</t>
  </si>
  <si>
    <t>460006********443X</t>
  </si>
  <si>
    <t>610502********0827</t>
  </si>
  <si>
    <t>460004********0240</t>
  </si>
  <si>
    <t>460033********5689</t>
  </si>
  <si>
    <t>460102********032X</t>
  </si>
  <si>
    <t>469023********761X</t>
  </si>
  <si>
    <t>460102********0019</t>
  </si>
  <si>
    <t>460026********1825</t>
  </si>
  <si>
    <t>469003********2227</t>
  </si>
  <si>
    <t>460105********751X</t>
  </si>
  <si>
    <t>510108********0055</t>
  </si>
  <si>
    <t>460022********2522</t>
  </si>
  <si>
    <t>239005********2828</t>
  </si>
  <si>
    <t>460007********5364</t>
  </si>
  <si>
    <t>460026********092X</t>
  </si>
  <si>
    <t>460034********0443</t>
  </si>
  <si>
    <t>460028********3223</t>
  </si>
  <si>
    <t>469007********7260</t>
  </si>
  <si>
    <t>330327********1741</t>
  </si>
  <si>
    <t>460003********2427</t>
  </si>
  <si>
    <t>469007********0023</t>
  </si>
  <si>
    <t>460005********0022</t>
  </si>
  <si>
    <t>460026********0022</t>
  </si>
  <si>
    <t>460005********0350</t>
  </si>
  <si>
    <t>460031********0427</t>
  </si>
  <si>
    <t>460035********1928</t>
  </si>
  <si>
    <t>460002********4924</t>
  </si>
  <si>
    <t>469023********8229</t>
  </si>
  <si>
    <t>469002********3812</t>
  </si>
  <si>
    <t>460006********0232</t>
  </si>
  <si>
    <t>460200********4440</t>
  </si>
  <si>
    <t>460005********3026</t>
  </si>
  <si>
    <t>460027********2624</t>
  </si>
  <si>
    <t>469005********3924</t>
  </si>
  <si>
    <t>460028********0022</t>
  </si>
  <si>
    <t>460007********4363</t>
  </si>
  <si>
    <t>460001********0311</t>
  </si>
  <si>
    <t>460028********0865</t>
  </si>
  <si>
    <t>460002********0528</t>
  </si>
  <si>
    <t>460004********2429</t>
  </si>
  <si>
    <t>460027********3782</t>
  </si>
  <si>
    <t>460007********042X</t>
  </si>
  <si>
    <t>460033********3220</t>
  </si>
  <si>
    <t>460028********6023</t>
  </si>
  <si>
    <t>460030********2420</t>
  </si>
  <si>
    <t>460103********1855</t>
  </si>
  <si>
    <t>460102********1245</t>
  </si>
  <si>
    <t>460028********6024</t>
  </si>
  <si>
    <t>460005********1227</t>
  </si>
  <si>
    <t>460028********0444</t>
  </si>
  <si>
    <t>460103********0324</t>
  </si>
  <si>
    <t>460004********5226</t>
  </si>
  <si>
    <t>460004********0615</t>
  </si>
  <si>
    <t>460006********0225</t>
  </si>
  <si>
    <t>460026********1514</t>
  </si>
  <si>
    <t>460028********6047</t>
  </si>
  <si>
    <t>460033********448X</t>
  </si>
  <si>
    <t>460026********4212</t>
  </si>
  <si>
    <t>460036********7220</t>
  </si>
  <si>
    <t>469005********2526</t>
  </si>
  <si>
    <t>460003********2481</t>
  </si>
  <si>
    <t>460102********241X</t>
  </si>
  <si>
    <t>460003********462X</t>
  </si>
  <si>
    <t>469021********3323</t>
  </si>
  <si>
    <t>460004********3433</t>
  </si>
  <si>
    <t>460006********2724</t>
  </si>
  <si>
    <t>130181********4826</t>
  </si>
  <si>
    <t>460006********4641</t>
  </si>
  <si>
    <t>460102********1226</t>
  </si>
  <si>
    <t>460035********0022</t>
  </si>
  <si>
    <t>460031********2018</t>
  </si>
  <si>
    <t>460027********4429</t>
  </si>
  <si>
    <t>460005********0023</t>
  </si>
  <si>
    <t>460033********4506</t>
  </si>
  <si>
    <t>211422********0021</t>
  </si>
  <si>
    <t>460006********1636</t>
  </si>
  <si>
    <t>460102********1522</t>
  </si>
  <si>
    <t>460003********7830</t>
  </si>
  <si>
    <t>460028********7225</t>
  </si>
  <si>
    <t>460006********0644</t>
  </si>
  <si>
    <t>460006********1641</t>
  </si>
  <si>
    <t>460103********1516</t>
  </si>
  <si>
    <t>460033********4509</t>
  </si>
  <si>
    <t>460007********4988</t>
  </si>
  <si>
    <t>460003********3025</t>
  </si>
  <si>
    <t>469021********3927</t>
  </si>
  <si>
    <t>460027********6629</t>
  </si>
  <si>
    <t>460002********1529</t>
  </si>
  <si>
    <t>440882********6141</t>
  </si>
  <si>
    <t>460026********0025</t>
  </si>
  <si>
    <t>460022********0324</t>
  </si>
  <si>
    <t>460033********0020</t>
  </si>
  <si>
    <t>460104********0620</t>
  </si>
  <si>
    <t>469024********6423</t>
  </si>
  <si>
    <t>460034********5522</t>
  </si>
  <si>
    <t>460033********3338</t>
  </si>
  <si>
    <t>412701********1518</t>
  </si>
  <si>
    <t>460004********483X</t>
  </si>
  <si>
    <t>460030********5425</t>
  </si>
  <si>
    <t>460025********0338</t>
  </si>
  <si>
    <t>460102********1248</t>
  </si>
  <si>
    <t>460003********2243</t>
  </si>
  <si>
    <t>430122********4527</t>
  </si>
  <si>
    <t>460004********1613</t>
  </si>
  <si>
    <t>460003********2441</t>
  </si>
  <si>
    <t>460002********0042</t>
  </si>
  <si>
    <t>362426********0022</t>
  </si>
  <si>
    <t>460034********0044</t>
  </si>
  <si>
    <t>460007********0442</t>
  </si>
  <si>
    <t>460027********378X</t>
  </si>
  <si>
    <t>460102********0929</t>
  </si>
  <si>
    <t>460200********0024</t>
  </si>
  <si>
    <t>460005********2347</t>
  </si>
  <si>
    <t>460033********3222</t>
  </si>
  <si>
    <t>460003********6622</t>
  </si>
  <si>
    <t>460003********5421</t>
  </si>
  <si>
    <t>460004********2018</t>
  </si>
  <si>
    <t>460027********2327</t>
  </si>
  <si>
    <t>460004********0847</t>
  </si>
  <si>
    <t>460004********4831</t>
  </si>
  <si>
    <t>460003********0211</t>
  </si>
  <si>
    <t>460036********0416</t>
  </si>
  <si>
    <t>130282********2827</t>
  </si>
  <si>
    <t>460033********4683</t>
  </si>
  <si>
    <t>460022********0023</t>
  </si>
  <si>
    <t>460026********5129</t>
  </si>
  <si>
    <t>460005********5120</t>
  </si>
  <si>
    <t>460300********0017</t>
  </si>
  <si>
    <t>460003********5842</t>
  </si>
  <si>
    <t>460026********0924</t>
  </si>
  <si>
    <t>460003********2847</t>
  </si>
  <si>
    <t>460200********0025</t>
  </si>
  <si>
    <t>460028********6424</t>
  </si>
  <si>
    <t>460003********4223</t>
  </si>
  <si>
    <t>469003********6426</t>
  </si>
  <si>
    <t>460033********4606</t>
  </si>
  <si>
    <t>460003********5823</t>
  </si>
  <si>
    <t>460027********0031</t>
  </si>
  <si>
    <t>460102********271X</t>
  </si>
  <si>
    <t>460004********2626</t>
  </si>
  <si>
    <t>460027********7022</t>
  </si>
  <si>
    <t>460035********0017</t>
  </si>
  <si>
    <t>460028********0849</t>
  </si>
  <si>
    <t>460033********1472</t>
  </si>
  <si>
    <t>460103********0611</t>
  </si>
  <si>
    <t>460102********1528</t>
  </si>
  <si>
    <t>460007********0026</t>
  </si>
  <si>
    <t>460028********0845</t>
  </si>
  <si>
    <t>460033********0024</t>
  </si>
  <si>
    <t>522224********5026</t>
  </si>
  <si>
    <t>460002********4640</t>
  </si>
  <si>
    <t>460006********4826</t>
  </si>
  <si>
    <t>460003********2851</t>
  </si>
  <si>
    <t>460028********2436</t>
  </si>
  <si>
    <t>460003********2626</t>
  </si>
  <si>
    <t>460103********1828</t>
  </si>
  <si>
    <t>460003********2667</t>
  </si>
  <si>
    <t>460104********0327</t>
  </si>
  <si>
    <t>469026********6845</t>
  </si>
  <si>
    <t>150206********0034</t>
  </si>
  <si>
    <t>460003********7628</t>
  </si>
  <si>
    <t>460025********0623</t>
  </si>
  <si>
    <t>460003********5665</t>
  </si>
  <si>
    <t>460003********0818</t>
  </si>
  <si>
    <t>440923********3209</t>
  </si>
  <si>
    <t>460003********3247</t>
  </si>
  <si>
    <t>460103********0641</t>
  </si>
  <si>
    <t>421083********1226</t>
  </si>
  <si>
    <t>460004********6240</t>
  </si>
  <si>
    <t>460027********2627</t>
  </si>
  <si>
    <t>460033********4854</t>
  </si>
  <si>
    <t>460003********2242</t>
  </si>
  <si>
    <t>460103********1520</t>
  </si>
  <si>
    <t>460033********0017</t>
  </si>
  <si>
    <t>460005********2122</t>
  </si>
  <si>
    <t>460025********2416</t>
  </si>
  <si>
    <t>460026********0922</t>
  </si>
  <si>
    <t>460200********4467</t>
  </si>
  <si>
    <t>460005********3222</t>
  </si>
  <si>
    <t>460027********291X</t>
  </si>
  <si>
    <t>460003********1831</t>
  </si>
  <si>
    <t>460200********5129</t>
  </si>
  <si>
    <t>430723********1623</t>
  </si>
  <si>
    <t>460028********0059</t>
  </si>
  <si>
    <t>460030********0029</t>
  </si>
  <si>
    <t>469024********0421</t>
  </si>
  <si>
    <t>460003********582X</t>
  </si>
  <si>
    <t>460033********321X</t>
  </si>
  <si>
    <t>460003********0422</t>
  </si>
  <si>
    <t>469007********724X</t>
  </si>
  <si>
    <t>460004********0017</t>
  </si>
  <si>
    <t>460034********5315</t>
  </si>
  <si>
    <t>460033********0029</t>
  </si>
  <si>
    <t>460022********4517</t>
  </si>
  <si>
    <t>460102********1225</t>
  </si>
  <si>
    <t>460005********3023</t>
  </si>
  <si>
    <t>460103********0627</t>
  </si>
  <si>
    <t>460003********2881</t>
  </si>
  <si>
    <t>460001********1021</t>
  </si>
  <si>
    <t>460105********5412</t>
  </si>
  <si>
    <t>460003********1429</t>
  </si>
  <si>
    <t>460028********0010</t>
  </si>
  <si>
    <t>440923********0257</t>
  </si>
  <si>
    <t>460027********3723</t>
  </si>
  <si>
    <t>460033********0882</t>
  </si>
  <si>
    <t>460001********0747</t>
  </si>
  <si>
    <t>460005********514X</t>
  </si>
  <si>
    <t>460025********3333</t>
  </si>
  <si>
    <t>460005********5821</t>
  </si>
  <si>
    <t>460003********2215</t>
  </si>
  <si>
    <t>460005********5622</t>
  </si>
  <si>
    <t>460025********1546</t>
  </si>
  <si>
    <t>460027********7948</t>
  </si>
  <si>
    <t>460004********002X</t>
  </si>
  <si>
    <t>460004********2035</t>
  </si>
  <si>
    <t>460035********3022</t>
  </si>
  <si>
    <t>460007********2260</t>
  </si>
  <si>
    <t>460028********6025</t>
  </si>
  <si>
    <t>460107********3020</t>
  </si>
  <si>
    <t>460031********3629</t>
  </si>
  <si>
    <t>411628********0620</t>
  </si>
  <si>
    <t>460035********0927</t>
  </si>
  <si>
    <t>460006********2725</t>
  </si>
  <si>
    <t>460031********5262</t>
  </si>
  <si>
    <t>460006********002X</t>
  </si>
  <si>
    <t>460027********6002</t>
  </si>
  <si>
    <t>460004********6419</t>
  </si>
  <si>
    <t>460025********247X</t>
  </si>
  <si>
    <t>460033********4529</t>
  </si>
  <si>
    <t>460004********342X</t>
  </si>
  <si>
    <t>460103********1221</t>
  </si>
  <si>
    <t>460028********0814</t>
  </si>
  <si>
    <t>460004********5822</t>
  </si>
  <si>
    <t>460033********0058</t>
  </si>
  <si>
    <t>460103********3617</t>
  </si>
  <si>
    <t>460026********0320</t>
  </si>
  <si>
    <t>460031********0032</t>
  </si>
  <si>
    <t>469022********2420</t>
  </si>
  <si>
    <t>370285********3247</t>
  </si>
  <si>
    <t>460200********4700</t>
  </si>
  <si>
    <t>440882********3126</t>
  </si>
  <si>
    <t>460102********1826</t>
  </si>
  <si>
    <t>469023********2987</t>
  </si>
  <si>
    <t>460025********0028</t>
  </si>
  <si>
    <t>460027********2325</t>
  </si>
  <si>
    <t>460102********1523</t>
  </si>
  <si>
    <t>460103********0912</t>
  </si>
  <si>
    <t>460104********0929</t>
  </si>
  <si>
    <t>460006********752X</t>
  </si>
  <si>
    <t>460102********0316</t>
  </si>
  <si>
    <t>460004********1440</t>
  </si>
  <si>
    <t>530323********0024</t>
  </si>
  <si>
    <t>460102********2421</t>
  </si>
  <si>
    <t>460005********5811</t>
  </si>
  <si>
    <t>460006********4827</t>
  </si>
  <si>
    <t>460002********0013</t>
  </si>
  <si>
    <t>460028********6821</t>
  </si>
  <si>
    <t>460102********0618</t>
  </si>
  <si>
    <t>460003********4247</t>
  </si>
  <si>
    <t>460102********0621</t>
  </si>
  <si>
    <t>460003********3059</t>
  </si>
  <si>
    <t>440923********6122</t>
  </si>
  <si>
    <t>130528********0626</t>
  </si>
  <si>
    <t>522101********0428</t>
  </si>
  <si>
    <t>460025********0622</t>
  </si>
  <si>
    <t>460003********5906</t>
  </si>
  <si>
    <t>460006********0611</t>
  </si>
  <si>
    <t>460027********511X</t>
  </si>
  <si>
    <t>460034********6110</t>
  </si>
  <si>
    <t>469022********0340</t>
  </si>
  <si>
    <t>321302********0046</t>
  </si>
  <si>
    <t>460022********0722</t>
  </si>
  <si>
    <t>460028********4819</t>
  </si>
  <si>
    <t>460103********0011</t>
  </si>
  <si>
    <t>460028********2864</t>
  </si>
  <si>
    <t>460006********7825</t>
  </si>
  <si>
    <t>440803********1135</t>
  </si>
  <si>
    <t>460002********4163</t>
  </si>
  <si>
    <t>340826********4061</t>
  </si>
  <si>
    <t>130181********3028</t>
  </si>
  <si>
    <t>460006********043X</t>
  </si>
  <si>
    <t>360781********4724</t>
  </si>
  <si>
    <t>469026********5243</t>
  </si>
  <si>
    <t>460103********1524</t>
  </si>
  <si>
    <t>460004********0220</t>
  </si>
  <si>
    <t>460003********2010</t>
  </si>
  <si>
    <t>460003********2827</t>
  </si>
  <si>
    <t>460034********1815</t>
  </si>
  <si>
    <t>460036********0418</t>
  </si>
  <si>
    <t>460034********6129</t>
  </si>
  <si>
    <t>460004********2620</t>
  </si>
  <si>
    <t>469025********0327</t>
  </si>
  <si>
    <t>460006********4024</t>
  </si>
  <si>
    <t>460026********0326</t>
  </si>
  <si>
    <t>469024********122X</t>
  </si>
  <si>
    <t>460033********4485</t>
  </si>
  <si>
    <t>469024********1220</t>
  </si>
  <si>
    <t>460102********1539</t>
  </si>
  <si>
    <t>460103********0610</t>
  </si>
  <si>
    <t>460030********4824</t>
  </si>
  <si>
    <t>460006********8410</t>
  </si>
  <si>
    <t>522129********5527</t>
  </si>
  <si>
    <t>460007********0046</t>
  </si>
  <si>
    <t>460027********7620</t>
  </si>
  <si>
    <t>142603********8820</t>
  </si>
  <si>
    <t>460200********2081</t>
  </si>
  <si>
    <t>460034********5047</t>
  </si>
  <si>
    <t>460003********2634</t>
  </si>
  <si>
    <t>460028********3228</t>
  </si>
  <si>
    <t>460033********537X</t>
  </si>
  <si>
    <t>460033********4487</t>
  </si>
  <si>
    <t>460004********6428</t>
  </si>
  <si>
    <t>460003********2085</t>
  </si>
  <si>
    <t>460031********6422</t>
  </si>
  <si>
    <t>460103********2128</t>
  </si>
  <si>
    <t>460025********1224</t>
  </si>
  <si>
    <t>460200********0261</t>
  </si>
  <si>
    <t>460035********0029</t>
  </si>
  <si>
    <t>460006********1685</t>
  </si>
  <si>
    <t>460036********2123</t>
  </si>
  <si>
    <t>429004********0582</t>
  </si>
  <si>
    <t>460103********0621</t>
  </si>
  <si>
    <t>460028********8027</t>
  </si>
  <si>
    <t>460034********5020</t>
  </si>
  <si>
    <t>460003********4825</t>
  </si>
  <si>
    <t>460004********2628</t>
  </si>
  <si>
    <t>460026********001X</t>
  </si>
  <si>
    <t>460002********4623</t>
  </si>
  <si>
    <t>460102********0625</t>
  </si>
  <si>
    <t>460031********2021</t>
  </si>
  <si>
    <t>460006********0028</t>
  </si>
  <si>
    <t>469023********0041</t>
  </si>
  <si>
    <t>460034********0010</t>
  </si>
  <si>
    <t>460003********2866</t>
  </si>
  <si>
    <t>460033********688X</t>
  </si>
  <si>
    <t>460005********0518</t>
  </si>
  <si>
    <t>460035********0222</t>
  </si>
  <si>
    <t>460200********2303</t>
  </si>
  <si>
    <t>460031********5246</t>
  </si>
  <si>
    <t>460034********0023</t>
  </si>
  <si>
    <t>460027********0039</t>
  </si>
  <si>
    <t>460022********3724</t>
  </si>
  <si>
    <t>460005********2728</t>
  </si>
  <si>
    <t>460102********121X</t>
  </si>
  <si>
    <t>460027********0011</t>
  </si>
  <si>
    <t>460002********5815</t>
  </si>
  <si>
    <t>460003********4226</t>
  </si>
  <si>
    <t>460030********0023</t>
  </si>
  <si>
    <t>460003********5227</t>
  </si>
  <si>
    <t>460027********5920</t>
  </si>
  <si>
    <t>469003********5923</t>
  </si>
  <si>
    <t>460004********5629</t>
  </si>
  <si>
    <t>460004********2229</t>
  </si>
  <si>
    <t>460003********2615</t>
  </si>
  <si>
    <t>469003********7325</t>
  </si>
  <si>
    <t>460025********0621</t>
  </si>
  <si>
    <t>460102********1224</t>
  </si>
  <si>
    <t>460028********0431</t>
  </si>
  <si>
    <t>460004********5826</t>
  </si>
  <si>
    <t>460022********2310</t>
  </si>
  <si>
    <t>460102********1221</t>
  </si>
  <si>
    <t>460036********0815</t>
  </si>
  <si>
    <t>460007********7227</t>
  </si>
  <si>
    <t>460028********6040</t>
  </si>
  <si>
    <t>460102********2736</t>
  </si>
  <si>
    <t>460102********0947</t>
  </si>
  <si>
    <t>469003********9121</t>
  </si>
  <si>
    <t>460033********3583</t>
  </si>
  <si>
    <t>460026********3922</t>
  </si>
  <si>
    <t>460300********0041</t>
  </si>
  <si>
    <t>469007********5788</t>
  </si>
  <si>
    <t>460002********1222</t>
  </si>
  <si>
    <t>460003********7655</t>
  </si>
  <si>
    <t>460107********2011</t>
  </si>
  <si>
    <t>460004********5825</t>
  </si>
  <si>
    <t>460102********0628</t>
  </si>
  <si>
    <t>460028********0067</t>
  </si>
  <si>
    <t>460031********0028</t>
  </si>
  <si>
    <t>460005********4513</t>
  </si>
  <si>
    <t>469022********0024</t>
  </si>
  <si>
    <t>460001********0728</t>
  </si>
  <si>
    <t>460006********5244</t>
  </si>
  <si>
    <t>230206********0245</t>
  </si>
  <si>
    <t>460003********0615</t>
  </si>
  <si>
    <t>460003********0617</t>
  </si>
  <si>
    <t>469023********2961</t>
  </si>
  <si>
    <t>460031********0812</t>
  </si>
  <si>
    <t>460007********0829</t>
  </si>
  <si>
    <t>460030********0028</t>
  </si>
  <si>
    <t>460002********4826</t>
  </si>
  <si>
    <t>460006********4828</t>
  </si>
  <si>
    <t>460027********1028</t>
  </si>
  <si>
    <t>469003********1912</t>
  </si>
  <si>
    <t>460026********091X</t>
  </si>
  <si>
    <t>460105********5725</t>
  </si>
  <si>
    <t>460103********0027</t>
  </si>
  <si>
    <t>460007********5824</t>
  </si>
  <si>
    <t>460028********646X</t>
  </si>
  <si>
    <t>511902********0167</t>
  </si>
  <si>
    <t>460001********0741</t>
  </si>
  <si>
    <t>460025********4227</t>
  </si>
  <si>
    <t>460002********1821</t>
  </si>
  <si>
    <t>460003********5817</t>
  </si>
  <si>
    <t>460200********2722</t>
  </si>
  <si>
    <t>440982********6924</t>
  </si>
  <si>
    <t>360428********3717</t>
  </si>
  <si>
    <t>460028********0818</t>
  </si>
  <si>
    <t>460003********3069</t>
  </si>
  <si>
    <t>460026********0015</t>
  </si>
  <si>
    <t>460102********3321</t>
  </si>
  <si>
    <t>460004********4628</t>
  </si>
  <si>
    <t>460004********5027</t>
  </si>
  <si>
    <t>460026********1249</t>
  </si>
  <si>
    <t>460004********2025</t>
  </si>
  <si>
    <t>460030********2426</t>
  </si>
  <si>
    <t>460003********0622</t>
  </si>
  <si>
    <t>460003********5626</t>
  </si>
  <si>
    <t>460104********0924</t>
  </si>
  <si>
    <t>460028********0089</t>
  </si>
  <si>
    <t>460003********7687</t>
  </si>
  <si>
    <t>460003********742X</t>
  </si>
  <si>
    <t>452231********5522</t>
  </si>
  <si>
    <t>460027********2020</t>
  </si>
  <si>
    <t>460031********0024</t>
  </si>
  <si>
    <t>460200********0287</t>
  </si>
  <si>
    <t>460004********0812</t>
  </si>
  <si>
    <t>460034********0465</t>
  </si>
  <si>
    <t>342623********6861</t>
  </si>
  <si>
    <t>460028********6021</t>
  </si>
  <si>
    <t>460003********2028</t>
  </si>
  <si>
    <t>460005********5621</t>
  </si>
  <si>
    <t>460004********0848</t>
  </si>
  <si>
    <t>450922********370X</t>
  </si>
  <si>
    <t>469003********6728</t>
  </si>
  <si>
    <t>460200********2721</t>
  </si>
  <si>
    <t>130622********0027</t>
  </si>
  <si>
    <t>460102********332X</t>
  </si>
  <si>
    <t>460035********0924</t>
  </si>
  <si>
    <t>460036********0425</t>
  </si>
  <si>
    <t>460102********2720</t>
  </si>
  <si>
    <t>469023********0037</t>
  </si>
  <si>
    <t>460021********4426</t>
  </si>
  <si>
    <t>411381********306X</t>
  </si>
  <si>
    <t>460002********0015</t>
  </si>
  <si>
    <t>460102********0629</t>
  </si>
  <si>
    <t>460034********0426</t>
  </si>
  <si>
    <t>460004********0023</t>
  </si>
  <si>
    <t>460102********0016</t>
  </si>
  <si>
    <t>460004********3224</t>
  </si>
  <si>
    <t>340881********1226</t>
  </si>
  <si>
    <t>460300********0024</t>
  </si>
  <si>
    <t>460003********2662</t>
  </si>
  <si>
    <t>460027********6222</t>
  </si>
  <si>
    <t>460027********062X</t>
  </si>
  <si>
    <t>460103********0041</t>
  </si>
  <si>
    <t>460103********0321</t>
  </si>
  <si>
    <t>460005********0520</t>
  </si>
  <si>
    <t>469024********0049</t>
  </si>
  <si>
    <t>460102********0350</t>
  </si>
  <si>
    <t>460002********0315</t>
  </si>
  <si>
    <t>460034********5028</t>
  </si>
  <si>
    <t>460004********4212</t>
  </si>
  <si>
    <t>460031********0428</t>
  </si>
  <si>
    <t>460004********4022</t>
  </si>
  <si>
    <t>460006********4841</t>
  </si>
  <si>
    <t>460028********0024</t>
  </si>
  <si>
    <t>460004********4011</t>
  </si>
  <si>
    <t>469003********5622</t>
  </si>
  <si>
    <t>460006********1646</t>
  </si>
  <si>
    <t>460027********134X</t>
  </si>
  <si>
    <t>460036********2924</t>
  </si>
  <si>
    <t>460102********0637</t>
  </si>
  <si>
    <t>460200********4909</t>
  </si>
  <si>
    <t>460003********2643</t>
  </si>
  <si>
    <t>469023********1310</t>
  </si>
  <si>
    <t>460003********4823</t>
  </si>
  <si>
    <t>460033********3242</t>
  </si>
  <si>
    <t>460028********0100</t>
  </si>
  <si>
    <t>460003********7623</t>
  </si>
  <si>
    <t>460028********682X</t>
  </si>
  <si>
    <t>460004********582X</t>
  </si>
  <si>
    <t>469024********0429</t>
  </si>
  <si>
    <t>460103********3037</t>
  </si>
  <si>
    <t>460006********2020</t>
  </si>
  <si>
    <t>460104********0026</t>
  </si>
  <si>
    <t>460003********3053</t>
  </si>
  <si>
    <t>460200********1655</t>
  </si>
  <si>
    <t>460103********3023</t>
  </si>
  <si>
    <t>460033********4489</t>
  </si>
  <si>
    <t>460034********0025</t>
  </si>
  <si>
    <t>460004********6217</t>
  </si>
  <si>
    <t>460022********1023</t>
  </si>
  <si>
    <t>460036********0421</t>
  </si>
  <si>
    <t>460028********0822</t>
  </si>
  <si>
    <t>460004********3425</t>
  </si>
  <si>
    <t>460004********2222</t>
  </si>
  <si>
    <t>460004********4416</t>
  </si>
  <si>
    <t>460200********3400</t>
  </si>
  <si>
    <t>460028********0418</t>
  </si>
  <si>
    <t>460025********3321</t>
  </si>
  <si>
    <t>460030********5438</t>
  </si>
  <si>
    <t>460026********0984</t>
  </si>
  <si>
    <t>460103********0626</t>
  </si>
  <si>
    <t>460033********0031</t>
  </si>
  <si>
    <t>460103********1844</t>
  </si>
  <si>
    <t>460022********3248</t>
  </si>
  <si>
    <t>460001********1036</t>
  </si>
  <si>
    <t>460003********2839</t>
  </si>
  <si>
    <t>420281********2419</t>
  </si>
  <si>
    <t>460026********0030</t>
  </si>
  <si>
    <t>460022********0710</t>
  </si>
  <si>
    <t>460028********7215</t>
  </si>
  <si>
    <t>460103********0341</t>
  </si>
  <si>
    <t>460007********0425</t>
  </si>
  <si>
    <t>460028********3627</t>
  </si>
  <si>
    <t>460200********5537</t>
  </si>
  <si>
    <t>460104********1528</t>
  </si>
  <si>
    <t>460033********4784</t>
  </si>
  <si>
    <t>460003********4424</t>
  </si>
  <si>
    <t>460006********0054</t>
  </si>
  <si>
    <t>460028********3245</t>
  </si>
  <si>
    <t>460003********5221</t>
  </si>
  <si>
    <t>460033********4483</t>
  </si>
  <si>
    <t>460005********0010</t>
  </si>
  <si>
    <t>460025********0946</t>
  </si>
  <si>
    <t>430702********3022</t>
  </si>
  <si>
    <t>460027********1319</t>
  </si>
  <si>
    <t>460103********2720</t>
  </si>
  <si>
    <t>460027********4723</t>
  </si>
  <si>
    <t>460106********3822</t>
  </si>
  <si>
    <t>460003********0023</t>
  </si>
  <si>
    <t>460004********4624</t>
  </si>
  <si>
    <t>469026********3220</t>
  </si>
  <si>
    <t>440881********3164</t>
  </si>
  <si>
    <t>460004********5210</t>
  </si>
  <si>
    <t>460004********486X</t>
  </si>
  <si>
    <t>460006********4610</t>
  </si>
  <si>
    <t>460005********6225</t>
  </si>
  <si>
    <t>460004********2457</t>
  </si>
  <si>
    <t>460005********5128</t>
  </si>
  <si>
    <t>460027********792X</t>
  </si>
  <si>
    <t>460004********0223</t>
  </si>
  <si>
    <t>460027********042X</t>
  </si>
  <si>
    <t>460071********0021</t>
  </si>
  <si>
    <t>469003********4824</t>
  </si>
  <si>
    <t>511324********271X</t>
  </si>
  <si>
    <t>460003********4638</t>
  </si>
  <si>
    <t>460003********3045</t>
  </si>
  <si>
    <t>460026********3028</t>
  </si>
  <si>
    <t>460026********0622</t>
  </si>
  <si>
    <t>460033********4477</t>
  </si>
  <si>
    <t>460007********5768</t>
  </si>
  <si>
    <t>460006********4810</t>
  </si>
  <si>
    <t>460003********3426</t>
  </si>
  <si>
    <t>460007********7621</t>
  </si>
  <si>
    <t>460003********6624</t>
  </si>
  <si>
    <t>460006********0969</t>
  </si>
  <si>
    <t>460033********3244</t>
  </si>
  <si>
    <t>460006********5936</t>
  </si>
  <si>
    <t>460200********2075</t>
  </si>
  <si>
    <t>460003********6054</t>
  </si>
  <si>
    <t>460025********4224</t>
  </si>
  <si>
    <t>460006********2729</t>
  </si>
  <si>
    <t>460028********0013</t>
  </si>
  <si>
    <t>460005********5125</t>
  </si>
  <si>
    <t>460003********3041</t>
  </si>
  <si>
    <t>460003********5223</t>
  </si>
  <si>
    <t>460026********0013</t>
  </si>
  <si>
    <t>460006********1618</t>
  </si>
  <si>
    <t>460102********0023</t>
  </si>
  <si>
    <t>231102********0210</t>
  </si>
  <si>
    <t>460028********5622</t>
  </si>
  <si>
    <t>460107********262X</t>
  </si>
  <si>
    <t>460004********024X</t>
  </si>
  <si>
    <t>460033********4835</t>
  </si>
  <si>
    <t>460030********0041</t>
  </si>
  <si>
    <t>460102********3045</t>
  </si>
  <si>
    <t>469022********3320</t>
  </si>
  <si>
    <t>460003********6216</t>
  </si>
  <si>
    <t>440882********0041</t>
  </si>
  <si>
    <t>460003********0021</t>
  </si>
  <si>
    <t>460003********0626</t>
  </si>
  <si>
    <t>420582********0039</t>
  </si>
  <si>
    <t>460102********1529</t>
  </si>
  <si>
    <t>460004********0623</t>
  </si>
  <si>
    <t>460007********0025</t>
  </si>
  <si>
    <t>460003********4649</t>
  </si>
  <si>
    <t>460031********5245</t>
  </si>
  <si>
    <t>460004********0047</t>
  </si>
  <si>
    <t>460005********322X</t>
  </si>
  <si>
    <t>460036********272X</t>
  </si>
  <si>
    <t>460026********0027</t>
  </si>
  <si>
    <t>460006********0017</t>
  </si>
  <si>
    <t>460005********3223</t>
  </si>
  <si>
    <t>460103********1827</t>
  </si>
  <si>
    <t>460104********0943</t>
  </si>
  <si>
    <t>460006********1625</t>
  </si>
  <si>
    <t>460003********4622</t>
  </si>
  <si>
    <t>460033********1771</t>
  </si>
  <si>
    <t>460031********0023</t>
  </si>
  <si>
    <t>460033********0042</t>
  </si>
  <si>
    <t>500110********4049</t>
  </si>
  <si>
    <t>460007********041X</t>
  </si>
  <si>
    <t>460004********2458</t>
  </si>
  <si>
    <t>460025********006X</t>
  </si>
  <si>
    <t>460003********4621</t>
  </si>
  <si>
    <t>460006********2329</t>
  </si>
  <si>
    <t>460004********3464</t>
  </si>
  <si>
    <t>231182********6425</t>
  </si>
  <si>
    <t>460027********2920</t>
  </si>
  <si>
    <t>460028********688X</t>
  </si>
  <si>
    <t>469024********0422</t>
  </si>
  <si>
    <t>460103********0923</t>
  </si>
  <si>
    <t>460036********4115</t>
  </si>
  <si>
    <t>460004********0224</t>
  </si>
  <si>
    <t>460025********0029</t>
  </si>
  <si>
    <t>460003********4666</t>
  </si>
  <si>
    <t>231002********1521</t>
  </si>
  <si>
    <t>460030********5423</t>
  </si>
  <si>
    <t>460035********002X</t>
  </si>
  <si>
    <t>460003********4217</t>
  </si>
  <si>
    <t>460004********3418</t>
  </si>
  <si>
    <t>460104********1525</t>
  </si>
  <si>
    <t>460006********6223</t>
  </si>
  <si>
    <t>460004********0420</t>
  </si>
  <si>
    <t>460006********0024</t>
  </si>
  <si>
    <t>460005********0544</t>
  </si>
  <si>
    <t>460028********0060</t>
  </si>
  <si>
    <t>460003********2424</t>
  </si>
  <si>
    <t>460022********1724</t>
  </si>
  <si>
    <t>460028********0840</t>
  </si>
  <si>
    <t>460004********0043</t>
  </si>
  <si>
    <t>469003********9327</t>
  </si>
  <si>
    <t>460006********0422</t>
  </si>
  <si>
    <t>460106********3422</t>
  </si>
  <si>
    <t>460036********002X</t>
  </si>
  <si>
    <t>460002********001X</t>
  </si>
  <si>
    <t>460007********7369</t>
  </si>
  <si>
    <t>142232********0010</t>
  </si>
  <si>
    <t>460004********3028</t>
  </si>
  <si>
    <t>460022********032X</t>
  </si>
  <si>
    <t>452122********0947</t>
  </si>
  <si>
    <t>460001********0714</t>
  </si>
  <si>
    <t>460005********2525</t>
  </si>
  <si>
    <t>460003********3868</t>
  </si>
  <si>
    <t>410225********4938</t>
  </si>
  <si>
    <t>460031********5616</t>
  </si>
  <si>
    <t>460026********0619</t>
  </si>
  <si>
    <t>460102********1535</t>
  </si>
  <si>
    <t>460004********0045</t>
  </si>
  <si>
    <t>460027********6213</t>
  </si>
  <si>
    <t>460200********0011</t>
  </si>
  <si>
    <t>460027********3710</t>
  </si>
  <si>
    <t>460005********5122</t>
  </si>
  <si>
    <t>460026********0018</t>
  </si>
  <si>
    <t>140322********7589</t>
  </si>
  <si>
    <t>460026********3912</t>
  </si>
  <si>
    <t>469003********6721</t>
  </si>
  <si>
    <t>460026********1815</t>
  </si>
  <si>
    <t>469026********081X</t>
  </si>
  <si>
    <t>460036********0456</t>
  </si>
  <si>
    <t>469022********0026</t>
  </si>
  <si>
    <t>460026********4816</t>
  </si>
  <si>
    <t>460103********2807</t>
  </si>
  <si>
    <t>460026********0915</t>
  </si>
  <si>
    <t>460003********7429</t>
  </si>
  <si>
    <t>460026********0610</t>
  </si>
  <si>
    <t>460104********0926</t>
  </si>
  <si>
    <t>460026********1231</t>
  </si>
  <si>
    <t>460104********0920</t>
  </si>
  <si>
    <t>460026********0312</t>
  </si>
  <si>
    <t>469023********0028</t>
  </si>
  <si>
    <t>460006********4077</t>
  </si>
  <si>
    <t>460004********2024</t>
  </si>
  <si>
    <t>460103********1813</t>
  </si>
  <si>
    <t>460026********4211</t>
  </si>
  <si>
    <t>412823********606X</t>
  </si>
  <si>
    <t>460002********4613</t>
  </si>
  <si>
    <t>460026********0921</t>
  </si>
  <si>
    <t>460004********5263</t>
  </si>
  <si>
    <t>460026********126X</t>
  </si>
  <si>
    <t>460102********122X</t>
  </si>
  <si>
    <t>460026********3623</t>
  </si>
  <si>
    <t>460006********2722</t>
  </si>
  <si>
    <t>460026********1236</t>
  </si>
  <si>
    <t>460033********0011</t>
  </si>
  <si>
    <t>469022********1219</t>
  </si>
  <si>
    <t>211103********0012</t>
  </si>
  <si>
    <t>460026********0020</t>
  </si>
  <si>
    <t>460005********152X</t>
  </si>
  <si>
    <t>460034********0019</t>
  </si>
  <si>
    <t>460200********5529</t>
  </si>
  <si>
    <t>460026********1810</t>
  </si>
  <si>
    <t>431223********6423</t>
  </si>
  <si>
    <t>230722********124X</t>
  </si>
  <si>
    <t>460027********1745</t>
  </si>
  <si>
    <t>460033********0041</t>
  </si>
  <si>
    <t>460025********4220</t>
  </si>
  <si>
    <t>370123********1722</t>
  </si>
  <si>
    <t>460006********0626</t>
  </si>
  <si>
    <t>460028********0823</t>
  </si>
  <si>
    <t>460004********3823</t>
  </si>
  <si>
    <t>460030********2425</t>
  </si>
  <si>
    <t>460027********2024</t>
  </si>
  <si>
    <t>460104********1527</t>
  </si>
  <si>
    <t>460026********0029</t>
  </si>
  <si>
    <t>460036********0041</t>
  </si>
  <si>
    <t>460002********6228</t>
  </si>
  <si>
    <t>460006********8723</t>
  </si>
  <si>
    <t>460026********0039</t>
  </si>
  <si>
    <t>460034********043X</t>
  </si>
  <si>
    <t>460026********1223</t>
  </si>
  <si>
    <t>460025********452X</t>
  </si>
  <si>
    <t>460006********4419</t>
  </si>
  <si>
    <t>460004********2624</t>
  </si>
  <si>
    <t>460027********4163</t>
  </si>
  <si>
    <t>460033********4484</t>
  </si>
  <si>
    <t>460026********424X</t>
  </si>
  <si>
    <t>460102********2420</t>
  </si>
  <si>
    <t>460027********2992</t>
  </si>
  <si>
    <t>230811********4223</t>
  </si>
  <si>
    <t>460025********1524</t>
  </si>
  <si>
    <t>370521********0027</t>
  </si>
  <si>
    <t>460001********0726</t>
  </si>
  <si>
    <t>460104********0921</t>
  </si>
  <si>
    <t>460102********2766</t>
  </si>
  <si>
    <t>230406********0241</t>
  </si>
  <si>
    <t>460025********4529</t>
  </si>
  <si>
    <t>460102********0325</t>
  </si>
  <si>
    <t>460004********121X</t>
  </si>
  <si>
    <t>460033********3229</t>
  </si>
  <si>
    <t>460002********3848</t>
  </si>
  <si>
    <t>411082********9027</t>
  </si>
  <si>
    <t>460102********062X</t>
  </si>
  <si>
    <t>460006********8128</t>
  </si>
  <si>
    <t>460002********0033</t>
  </si>
  <si>
    <t>460027********2921</t>
  </si>
  <si>
    <t>460036********5219</t>
  </si>
  <si>
    <t>460025********0021</t>
  </si>
  <si>
    <t>460006********4423</t>
  </si>
  <si>
    <t>460104********062X</t>
  </si>
  <si>
    <t>460028********5621</t>
  </si>
  <si>
    <t>460003********1437</t>
  </si>
  <si>
    <t>460102********1210</t>
  </si>
  <si>
    <t>460103********151X</t>
  </si>
  <si>
    <t>460005********3216</t>
  </si>
  <si>
    <t>460003********1017</t>
  </si>
  <si>
    <t>460036********0811</t>
  </si>
  <si>
    <t>460103********1825</t>
  </si>
  <si>
    <t>460102********2414</t>
  </si>
  <si>
    <t>460005********482X</t>
  </si>
  <si>
    <t>460027********0648</t>
  </si>
  <si>
    <t>460200********2742</t>
  </si>
  <si>
    <t>469005********482X</t>
  </si>
  <si>
    <t>230602********6826</t>
  </si>
  <si>
    <t>469029********3018</t>
  </si>
  <si>
    <t>460028********6419</t>
  </si>
  <si>
    <t>469003********6120</t>
  </si>
  <si>
    <t>460007********0423</t>
  </si>
  <si>
    <t>469028********4427</t>
  </si>
  <si>
    <t>460003********7416</t>
  </si>
  <si>
    <t>460035********1912</t>
  </si>
  <si>
    <t>460001********1014</t>
  </si>
  <si>
    <t>460036********0051</t>
  </si>
  <si>
    <t>460007********7617</t>
  </si>
  <si>
    <t>460103********3314</t>
  </si>
  <si>
    <t>460036********0015</t>
  </si>
  <si>
    <t>460007********4972</t>
  </si>
  <si>
    <t>460003********2616</t>
  </si>
  <si>
    <t>460102********1219</t>
  </si>
  <si>
    <t>460004********5230</t>
  </si>
  <si>
    <t>460031********642X</t>
  </si>
  <si>
    <t>460033********3212</t>
  </si>
  <si>
    <t>441723********0022</t>
  </si>
  <si>
    <t>460003********2412</t>
  </si>
  <si>
    <t>460004********0225</t>
  </si>
  <si>
    <t>469021********0622</t>
  </si>
  <si>
    <t>460104********0918</t>
  </si>
  <si>
    <t>460200********5518</t>
  </si>
  <si>
    <t>460103********0623</t>
  </si>
  <si>
    <t>460035********0013</t>
  </si>
  <si>
    <t>460102********1218</t>
  </si>
  <si>
    <t>460005********6217</t>
  </si>
  <si>
    <t>460103********3926</t>
  </si>
  <si>
    <t>460033********3911</t>
  </si>
  <si>
    <t>460004********022X</t>
  </si>
  <si>
    <t>460102********0616</t>
  </si>
  <si>
    <t>460006********1320</t>
  </si>
  <si>
    <t>460104********0326</t>
  </si>
  <si>
    <t>460006********0613</t>
  </si>
  <si>
    <t>460102********0963</t>
  </si>
  <si>
    <t>460033********4492</t>
  </si>
  <si>
    <t>460005********4121</t>
  </si>
  <si>
    <t>460006********0425</t>
  </si>
  <si>
    <t>460027********2984</t>
  </si>
  <si>
    <t>460002********0339</t>
  </si>
  <si>
    <t>460027********0020</t>
  </si>
  <si>
    <t>460026********0017</t>
  </si>
  <si>
    <t>460033********3903</t>
  </si>
  <si>
    <t>460003********3018</t>
  </si>
  <si>
    <t>460006********0619</t>
  </si>
  <si>
    <t>452227********2010</t>
  </si>
  <si>
    <t>460034********0421</t>
  </si>
  <si>
    <t>469003********6711</t>
  </si>
  <si>
    <t>460033********4498</t>
  </si>
  <si>
    <t>460006********272X</t>
  </si>
  <si>
    <t>460004********2622</t>
  </si>
  <si>
    <t>460003********6694</t>
  </si>
  <si>
    <t>460033********3609</t>
  </si>
  <si>
    <t>460028********0038</t>
  </si>
  <si>
    <t>469027********3215</t>
  </si>
  <si>
    <t>460003********7042</t>
  </si>
  <si>
    <t>460004********6221</t>
  </si>
  <si>
    <t>460035********0023</t>
  </si>
  <si>
    <t>460028********2818</t>
  </si>
  <si>
    <t>460036********1514</t>
  </si>
  <si>
    <t>460006********5246</t>
  </si>
  <si>
    <t>460005********6823</t>
  </si>
  <si>
    <t>460103********032X</t>
  </si>
  <si>
    <t>460004********3013</t>
  </si>
  <si>
    <t>460006********6838</t>
  </si>
  <si>
    <t>460031********5261</t>
  </si>
  <si>
    <t>469030********0826</t>
  </si>
  <si>
    <t>460022********3922</t>
  </si>
  <si>
    <t>230102********2427</t>
  </si>
  <si>
    <t>460004********0644</t>
  </si>
  <si>
    <t>460007********0449</t>
  </si>
  <si>
    <t>460036********0429</t>
  </si>
  <si>
    <t>460103********0624</t>
  </si>
  <si>
    <t>460004********4423</t>
  </si>
  <si>
    <t>460006********5220</t>
  </si>
  <si>
    <t>460033********0681</t>
  </si>
  <si>
    <t>460001********072X</t>
  </si>
  <si>
    <t>321081********0324</t>
  </si>
  <si>
    <t>460033********5379</t>
  </si>
  <si>
    <t>469030********1223</t>
  </si>
  <si>
    <t>460004********3820</t>
  </si>
  <si>
    <t>460005********6223</t>
  </si>
  <si>
    <t>469024********6425</t>
  </si>
  <si>
    <t>460036********3520</t>
  </si>
  <si>
    <t>530111********2023</t>
  </si>
  <si>
    <t>460003********283X</t>
  </si>
  <si>
    <t>469021********3028</t>
  </si>
  <si>
    <t>460003********0222</t>
  </si>
  <si>
    <t>460200********1668</t>
  </si>
  <si>
    <t>460006********781X</t>
  </si>
  <si>
    <t>460005********3044</t>
  </si>
  <si>
    <t>460200********5345</t>
  </si>
  <si>
    <t>460027********3729</t>
  </si>
  <si>
    <t>460036********0033</t>
  </si>
  <si>
    <t>460028********6827</t>
  </si>
  <si>
    <t>460103********1527</t>
  </si>
  <si>
    <t>460033********3248</t>
  </si>
  <si>
    <t>460026********1523</t>
  </si>
  <si>
    <t>460102********0329</t>
  </si>
  <si>
    <t>460005********5127</t>
  </si>
  <si>
    <t>652827********0021</t>
  </si>
  <si>
    <t>460026********1811</t>
  </si>
  <si>
    <t>460005********1243</t>
  </si>
  <si>
    <t>460003********7617</t>
  </si>
  <si>
    <t>460003********4722</t>
  </si>
  <si>
    <t>460027********2965</t>
  </si>
  <si>
    <t>211021********0019</t>
  </si>
  <si>
    <t>460102********2729</t>
  </si>
  <si>
    <t>469027********6887</t>
  </si>
  <si>
    <t>460027********4423</t>
  </si>
  <si>
    <t>460103********271X</t>
  </si>
  <si>
    <t>460028********0410</t>
  </si>
  <si>
    <t>460007********6200</t>
  </si>
  <si>
    <t>460002********1015</t>
  </si>
  <si>
    <t>460035********1120</t>
  </si>
  <si>
    <t>460033********508X</t>
  </si>
  <si>
    <t>460003********0448</t>
  </si>
  <si>
    <t>460028********0012</t>
  </si>
  <si>
    <t>460200********292X</t>
  </si>
  <si>
    <t>460102********182X</t>
  </si>
  <si>
    <t>460036********0013</t>
  </si>
  <si>
    <t>460035********1126</t>
  </si>
  <si>
    <t>460036********3522</t>
  </si>
  <si>
    <t>230403********0122</t>
  </si>
  <si>
    <t>460003********3020</t>
  </si>
  <si>
    <t>460027********1328</t>
  </si>
  <si>
    <t>460022********0022</t>
  </si>
  <si>
    <t>460033********1803</t>
  </si>
  <si>
    <t>460004********0832</t>
  </si>
  <si>
    <t>460028********001X</t>
  </si>
  <si>
    <t>460030********1520</t>
  </si>
  <si>
    <t>460028********9223</t>
  </si>
  <si>
    <t>460034********0015</t>
  </si>
  <si>
    <t>460033********478X</t>
  </si>
  <si>
    <t>460104********004X</t>
  </si>
  <si>
    <t>460036********2127</t>
  </si>
  <si>
    <t>460007********5007</t>
  </si>
  <si>
    <t>130828********6117</t>
  </si>
  <si>
    <t>460006********2940</t>
  </si>
  <si>
    <t>460027********0628</t>
  </si>
  <si>
    <t>460036********1229</t>
  </si>
  <si>
    <t>460033********3283</t>
  </si>
  <si>
    <t>460200********0336</t>
  </si>
  <si>
    <t>460032********7688</t>
  </si>
  <si>
    <t>231004********0943</t>
  </si>
  <si>
    <t>460102********0340</t>
  </si>
  <si>
    <t>460025********0917</t>
  </si>
  <si>
    <t>460003********2269</t>
  </si>
  <si>
    <t>460035********022X</t>
  </si>
  <si>
    <t>460028********0044</t>
  </si>
  <si>
    <t>469003********3516</t>
  </si>
  <si>
    <t>460004********0826</t>
  </si>
  <si>
    <t>460003********0233</t>
  </si>
  <si>
    <t>460033********3884</t>
  </si>
  <si>
    <t>460028********4017</t>
  </si>
  <si>
    <t>460036********1516</t>
  </si>
  <si>
    <t>460027********3728</t>
  </si>
  <si>
    <t>460007********5809</t>
  </si>
  <si>
    <t>460033********3327</t>
  </si>
  <si>
    <t>460003********2629</t>
  </si>
  <si>
    <t>460035********1724</t>
  </si>
  <si>
    <t>460001********0746</t>
  </si>
  <si>
    <t>460031********6415</t>
  </si>
  <si>
    <t>460006********4822</t>
  </si>
  <si>
    <t>460007********3621</t>
  </si>
  <si>
    <t>430124********542X</t>
  </si>
  <si>
    <t>460300********0028</t>
  </si>
  <si>
    <t>460033********485X</t>
  </si>
  <si>
    <t>460035********3028</t>
  </si>
  <si>
    <t>460200********2493</t>
  </si>
  <si>
    <t>230302********5059</t>
  </si>
  <si>
    <t>460103********0315</t>
  </si>
  <si>
    <t>460001********1927</t>
  </si>
  <si>
    <t>460033********4903</t>
  </si>
  <si>
    <t>460006********0426</t>
  </si>
  <si>
    <t>460022********0021</t>
  </si>
  <si>
    <t>460004********1429</t>
  </si>
  <si>
    <t>460031********0823</t>
  </si>
  <si>
    <t>460025********4249</t>
  </si>
  <si>
    <t>460036********7525</t>
  </si>
  <si>
    <t>460006********8126</t>
  </si>
  <si>
    <t>460001********0519</t>
  </si>
  <si>
    <t>460033********568X</t>
  </si>
  <si>
    <t>460031********5220</t>
  </si>
  <si>
    <t>460031********4826</t>
  </si>
  <si>
    <t>460034********0427</t>
  </si>
  <si>
    <t>460003********0640</t>
  </si>
  <si>
    <t>410425********4027</t>
  </si>
  <si>
    <t>460034********2424</t>
  </si>
  <si>
    <t>460027********4421</t>
  </si>
  <si>
    <t>460028********1212</t>
  </si>
  <si>
    <t>460004********6222</t>
  </si>
  <si>
    <t>460200********0028</t>
  </si>
  <si>
    <t>460006********0015</t>
  </si>
  <si>
    <t>460033********7188</t>
  </si>
  <si>
    <t>460002********122X</t>
  </si>
  <si>
    <t>460034********3097</t>
  </si>
  <si>
    <t>460104********0927</t>
  </si>
  <si>
    <t>460003********4239</t>
  </si>
  <si>
    <t>460034********5514</t>
  </si>
  <si>
    <t>460036********0047</t>
  </si>
  <si>
    <t>460006********7827</t>
  </si>
  <si>
    <t>460035********1124</t>
  </si>
  <si>
    <t>460036********3529</t>
  </si>
  <si>
    <t>460001********0526</t>
  </si>
  <si>
    <t>460030********4828</t>
  </si>
  <si>
    <t>460003********7696</t>
  </si>
  <si>
    <t>460024********7226</t>
  </si>
  <si>
    <t>460033********483X</t>
  </si>
  <si>
    <t>460004********5443</t>
  </si>
  <si>
    <t>460003********4623</t>
  </si>
  <si>
    <t>460033********3823</t>
  </si>
  <si>
    <t>460033********3606</t>
  </si>
  <si>
    <t>622621********0049</t>
  </si>
  <si>
    <t>460035********0226</t>
  </si>
  <si>
    <t>460003********6635</t>
  </si>
  <si>
    <t>460034********3322</t>
  </si>
  <si>
    <t>460033********3878</t>
  </si>
  <si>
    <t>460030********5427</t>
  </si>
  <si>
    <t>460003********3415</t>
  </si>
  <si>
    <t>460035********1926</t>
  </si>
  <si>
    <t>460200********5152</t>
  </si>
  <si>
    <t>460035********0016</t>
  </si>
  <si>
    <t>130984********1515</t>
  </si>
  <si>
    <t>460035********2123</t>
  </si>
  <si>
    <t>460007********7223</t>
  </si>
  <si>
    <t>460035********0215</t>
  </si>
  <si>
    <t>460103********1518</t>
  </si>
  <si>
    <t>460030********0018</t>
  </si>
  <si>
    <t>460102********1543</t>
  </si>
  <si>
    <t>460035********2313</t>
  </si>
  <si>
    <t>513028********8676</t>
  </si>
  <si>
    <t>460033********3241</t>
  </si>
  <si>
    <t>460004********0434</t>
  </si>
  <si>
    <t>460031********5222</t>
  </si>
  <si>
    <t>220502********0241</t>
  </si>
  <si>
    <t>230604********0217</t>
  </si>
  <si>
    <t>460035********1127</t>
  </si>
  <si>
    <t>220105********0612</t>
  </si>
  <si>
    <t>469022********5120</t>
  </si>
  <si>
    <t>460001********0723</t>
  </si>
  <si>
    <t>460300********0334</t>
  </si>
  <si>
    <t>460026********0023</t>
  </si>
  <si>
    <t>460027********371X</t>
  </si>
  <si>
    <t>460030********0327</t>
  </si>
  <si>
    <t>413001********2526</t>
  </si>
  <si>
    <t>469024********2847</t>
  </si>
  <si>
    <t>460005********4559</t>
  </si>
  <si>
    <t>460003********2816</t>
  </si>
  <si>
    <t>460006********0236</t>
  </si>
  <si>
    <t>460033********5087</t>
  </si>
  <si>
    <t>460200********0021</t>
  </si>
  <si>
    <t>460027********6219</t>
  </si>
  <si>
    <t>460200********1907</t>
  </si>
  <si>
    <t>460006********7811</t>
  </si>
  <si>
    <t>120113********3210</t>
  </si>
  <si>
    <t>460003********2622</t>
  </si>
  <si>
    <t>469027********0017</t>
  </si>
  <si>
    <t>460107********3027</t>
  </si>
  <si>
    <t>460031********0857</t>
  </si>
  <si>
    <t>460300********0342</t>
  </si>
  <si>
    <t>460004********4232</t>
  </si>
  <si>
    <t>460028********0084</t>
  </si>
  <si>
    <t>460033********3870</t>
  </si>
  <si>
    <t>469005********8528</t>
  </si>
  <si>
    <t>460102********0938</t>
  </si>
  <si>
    <t>220521********0019</t>
  </si>
  <si>
    <t>460027********8252</t>
  </si>
  <si>
    <t>460004********6411</t>
  </si>
  <si>
    <t>460004********3617</t>
  </si>
  <si>
    <t>152102********0914</t>
  </si>
  <si>
    <t>460003********4189</t>
  </si>
  <si>
    <t>460004********0629</t>
  </si>
  <si>
    <t>460028********2828</t>
  </si>
  <si>
    <t>440825********3454</t>
  </si>
  <si>
    <t>460028********6864</t>
  </si>
  <si>
    <t>460006********4042</t>
  </si>
  <si>
    <t>460028********0411</t>
  </si>
  <si>
    <t>460102********001X</t>
  </si>
  <si>
    <t>460003********0019</t>
  </si>
  <si>
    <t>460003********2829</t>
  </si>
  <si>
    <t>460028********0020</t>
  </si>
  <si>
    <t>460103********3616</t>
  </si>
  <si>
    <t>460003********0210</t>
  </si>
  <si>
    <t>460004********4028</t>
  </si>
  <si>
    <t>460007********8023</t>
  </si>
  <si>
    <t>360124********5111</t>
  </si>
  <si>
    <t>469023********4423</t>
  </si>
  <si>
    <t>460033********4775</t>
  </si>
  <si>
    <t>460003********0245</t>
  </si>
  <si>
    <t>460103********2119</t>
  </si>
  <si>
    <t>460003********2422</t>
  </si>
  <si>
    <t>460102********0314</t>
  </si>
  <si>
    <t>460003********8212</t>
  </si>
  <si>
    <t>460034********5547</t>
  </si>
  <si>
    <t>152122********1211</t>
  </si>
  <si>
    <t>460007********4379</t>
  </si>
  <si>
    <t>370125********0015</t>
  </si>
  <si>
    <t>460028********0086</t>
  </si>
  <si>
    <t>460028********0019</t>
  </si>
  <si>
    <t>460003********342X</t>
  </si>
  <si>
    <t>410423********8046</t>
  </si>
  <si>
    <t>460028********6829</t>
  </si>
  <si>
    <t>430923********6913</t>
  </si>
  <si>
    <t>460004********082X</t>
  </si>
  <si>
    <t>460102********0911</t>
  </si>
  <si>
    <t>460027********472X</t>
  </si>
  <si>
    <t>460022********4533</t>
  </si>
  <si>
    <t>469007********8528</t>
  </si>
  <si>
    <t>460004********0628</t>
  </si>
  <si>
    <t>460027********0419</t>
  </si>
  <si>
    <t>460105********7125</t>
  </si>
  <si>
    <t>460200********5143</t>
  </si>
  <si>
    <t>460028********6030</t>
  </si>
  <si>
    <t>460007********5012</t>
  </si>
  <si>
    <t>460007********8025</t>
  </si>
  <si>
    <t>460003********6017</t>
  </si>
  <si>
    <t>460003********303X</t>
  </si>
  <si>
    <t>460027********512X</t>
  </si>
  <si>
    <t>460028********2873</t>
  </si>
  <si>
    <t>460105********7564</t>
  </si>
  <si>
    <t>460004********2210</t>
  </si>
  <si>
    <t>460004********5283</t>
  </si>
  <si>
    <t>460022********0018</t>
  </si>
  <si>
    <t>460028********0037</t>
  </si>
  <si>
    <t>460026********1813</t>
  </si>
  <si>
    <t>469024********7223</t>
  </si>
  <si>
    <t>460033********3877</t>
  </si>
  <si>
    <t>460033********3885</t>
  </si>
  <si>
    <t>460033********4538</t>
  </si>
  <si>
    <t>522321********4644</t>
  </si>
  <si>
    <t>430923********5711</t>
  </si>
  <si>
    <t>460033********3217</t>
  </si>
  <si>
    <t>460026********002X</t>
  </si>
  <si>
    <t>460033********8332</t>
  </si>
  <si>
    <t>460007********0428</t>
  </si>
  <si>
    <t>460033********5073</t>
  </si>
  <si>
    <t>460003********7620</t>
  </si>
  <si>
    <t>460025********0653</t>
  </si>
  <si>
    <t>469024********6429</t>
  </si>
  <si>
    <t>152801********7915</t>
  </si>
  <si>
    <t>460102********1255</t>
  </si>
  <si>
    <t>460027********0038</t>
  </si>
  <si>
    <t>460027********0056</t>
  </si>
  <si>
    <t>460102********0930</t>
  </si>
  <si>
    <t>460200********0029</t>
  </si>
  <si>
    <t>460003********4224</t>
  </si>
  <si>
    <t>440510********0812</t>
  </si>
  <si>
    <t>460102********1223</t>
  </si>
  <si>
    <t>460003********2414</t>
  </si>
  <si>
    <t>231085********022X</t>
  </si>
  <si>
    <t>411627********4817</t>
  </si>
  <si>
    <t>460103********0050</t>
  </si>
  <si>
    <t>460103********0631</t>
  </si>
  <si>
    <t>460003********7644</t>
  </si>
  <si>
    <t>460004********2056</t>
  </si>
  <si>
    <t>460003********0423</t>
  </si>
  <si>
    <t>460103********2416</t>
  </si>
  <si>
    <t>460027********6618</t>
  </si>
  <si>
    <t>460004********5414</t>
  </si>
  <si>
    <t>460103********2734</t>
  </si>
  <si>
    <t>460027********5925</t>
  </si>
  <si>
    <t>640202********0030</t>
  </si>
  <si>
    <t>460032********6154</t>
  </si>
  <si>
    <t>421127********0813</t>
  </si>
  <si>
    <t>469003********2429</t>
  </si>
  <si>
    <t>460003********7210</t>
  </si>
  <si>
    <t>460004********1821</t>
  </si>
  <si>
    <t>220702********2228</t>
  </si>
  <si>
    <t>460028********2426</t>
  </si>
  <si>
    <t>460003********4292</t>
  </si>
  <si>
    <t>460007********6187</t>
  </si>
  <si>
    <t>460200********0982</t>
  </si>
  <si>
    <t>460005********031X</t>
  </si>
  <si>
    <t>440882********1814</t>
  </si>
  <si>
    <t>460006********0437</t>
  </si>
  <si>
    <t>460028********0878</t>
  </si>
  <si>
    <t>469024********0414</t>
  </si>
  <si>
    <t>460004********0816</t>
  </si>
  <si>
    <t>460005********4811</t>
  </si>
  <si>
    <t>460028********0034</t>
  </si>
  <si>
    <t>460103********1539</t>
  </si>
  <si>
    <t>460103********0614</t>
  </si>
  <si>
    <t>460028********5212</t>
  </si>
  <si>
    <t>522624********0010</t>
  </si>
  <si>
    <t>460028********0419</t>
  </si>
  <si>
    <t>460028********0810</t>
  </si>
  <si>
    <t>632801********1013</t>
  </si>
  <si>
    <t>460004********0231</t>
  </si>
  <si>
    <t>460028********2024</t>
  </si>
  <si>
    <t>510623********3635</t>
  </si>
  <si>
    <t>460022********4116</t>
  </si>
  <si>
    <t>460022********0729</t>
  </si>
  <si>
    <t>460003********461X</t>
  </si>
  <si>
    <t>460004********021X</t>
  </si>
  <si>
    <t>460027********003X</t>
  </si>
  <si>
    <t>460033********3231</t>
  </si>
  <si>
    <t>460033********0016</t>
  </si>
  <si>
    <t>460003********2671</t>
  </si>
  <si>
    <t>230805********0423</t>
  </si>
  <si>
    <t>460028********6012</t>
  </si>
  <si>
    <t>460102********2719</t>
  </si>
  <si>
    <t>460004********2616</t>
  </si>
  <si>
    <t>460003********3216</t>
  </si>
  <si>
    <t>460004********0030</t>
  </si>
  <si>
    <t>460033********3237</t>
  </si>
  <si>
    <t>469023********0013</t>
  </si>
  <si>
    <t>460200********0532</t>
  </si>
  <si>
    <t>460028********4410</t>
  </si>
  <si>
    <t>460022********4613</t>
  </si>
  <si>
    <t>460028********0848</t>
  </si>
  <si>
    <t>460003********4819</t>
  </si>
  <si>
    <t>460028********5625</t>
  </si>
  <si>
    <t>440281********0805</t>
  </si>
  <si>
    <t>460028********1614</t>
  </si>
  <si>
    <t>460006********4036</t>
  </si>
  <si>
    <t>460028********0035</t>
  </si>
  <si>
    <t>460103********1218</t>
  </si>
  <si>
    <t>460028********0031</t>
  </si>
  <si>
    <t>430521********0734</t>
  </si>
  <si>
    <t>460003********661X</t>
  </si>
  <si>
    <t>460102********2711</t>
  </si>
  <si>
    <t>460003********4295</t>
  </si>
  <si>
    <t>210113********0017</t>
  </si>
  <si>
    <t>460001********0715</t>
  </si>
  <si>
    <t>460028********0011</t>
  </si>
  <si>
    <t>460033********5077</t>
  </si>
  <si>
    <t>469021********4234</t>
  </si>
  <si>
    <t>460028********7239</t>
  </si>
  <si>
    <t>460004********0814</t>
  </si>
  <si>
    <t>469024********0035</t>
  </si>
  <si>
    <t>460028********3639</t>
  </si>
  <si>
    <t>460034********0031</t>
  </si>
  <si>
    <t>460003********4014</t>
  </si>
  <si>
    <t>460028********241X</t>
  </si>
  <si>
    <t>460003********2214</t>
  </si>
  <si>
    <t>412824********6813</t>
  </si>
  <si>
    <t>460002********2526</t>
  </si>
  <si>
    <t>460028********0851</t>
  </si>
  <si>
    <t>460003********4644</t>
  </si>
  <si>
    <t>469007********5371</t>
  </si>
  <si>
    <t>460200********5546</t>
  </si>
  <si>
    <t>360481********0079</t>
  </si>
  <si>
    <t>460007********362X</t>
  </si>
  <si>
    <t>460200********5110</t>
  </si>
  <si>
    <t>460028********0424</t>
  </si>
  <si>
    <t>460004********0624</t>
  </si>
  <si>
    <t>469023********1324</t>
  </si>
  <si>
    <t>140411********5620</t>
  </si>
  <si>
    <t>460026********4823</t>
  </si>
  <si>
    <t>469024********0022</t>
  </si>
  <si>
    <t>469028********4714</t>
  </si>
  <si>
    <t>469003********4823</t>
  </si>
  <si>
    <t>469003********6713</t>
  </si>
  <si>
    <t>469027********0022</t>
  </si>
  <si>
    <t>460003********1817</t>
  </si>
  <si>
    <t>460027********4122</t>
  </si>
  <si>
    <t>460103********0038</t>
  </si>
  <si>
    <t>460033********7483</t>
  </si>
  <si>
    <t>460102********2713</t>
  </si>
  <si>
    <t>460030********3915</t>
  </si>
  <si>
    <t>469024********5625</t>
  </si>
  <si>
    <t>460007********497X</t>
  </si>
  <si>
    <t>469003********6722</t>
  </si>
  <si>
    <t>460003********2039</t>
  </si>
  <si>
    <t>340823********5816</t>
  </si>
  <si>
    <t>460005********1012</t>
  </si>
  <si>
    <t>469003********226X</t>
  </si>
  <si>
    <t>460003********0620</t>
  </si>
  <si>
    <t>469027********8334</t>
  </si>
  <si>
    <t>460028********322X</t>
  </si>
  <si>
    <t>460034********1839</t>
  </si>
  <si>
    <t>420583********0013</t>
  </si>
  <si>
    <t>460108********381X</t>
  </si>
  <si>
    <t>460004********0026</t>
  </si>
  <si>
    <t>140581********5210</t>
  </si>
  <si>
    <t>469024********6022</t>
  </si>
  <si>
    <t>460025********0610</t>
  </si>
  <si>
    <t>460025********002X</t>
  </si>
  <si>
    <t>220421********0409</t>
  </si>
  <si>
    <t>460028********2448</t>
  </si>
  <si>
    <t>340421********0621</t>
  </si>
  <si>
    <t>460027********1025</t>
  </si>
  <si>
    <t>460104********0029</t>
  </si>
  <si>
    <t>460027********0612</t>
  </si>
  <si>
    <t>469024********0020</t>
  </si>
  <si>
    <t>460005********4819</t>
  </si>
  <si>
    <t>460102********3320</t>
  </si>
  <si>
    <t>460027********231X</t>
  </si>
  <si>
    <t>469024********5627</t>
  </si>
  <si>
    <t>469023********2970</t>
  </si>
  <si>
    <t>460003********0214</t>
  </si>
  <si>
    <t>460034********5310</t>
  </si>
  <si>
    <t>460003********4820</t>
  </si>
  <si>
    <t>460028********0017</t>
  </si>
  <si>
    <t>460003********2823</t>
  </si>
  <si>
    <t>620403********004X</t>
  </si>
  <si>
    <t>469024********3621</t>
  </si>
  <si>
    <t>460003********2638</t>
  </si>
  <si>
    <t>460003********5247</t>
  </si>
  <si>
    <t>460006********2021</t>
  </si>
  <si>
    <t>460003********2448</t>
  </si>
  <si>
    <t>460102********2446</t>
  </si>
  <si>
    <t>460003********4024</t>
  </si>
  <si>
    <t>460028********0032</t>
  </si>
  <si>
    <t>460027********2322</t>
  </si>
  <si>
    <t>460103********1237</t>
  </si>
  <si>
    <t>460033********6584</t>
  </si>
  <si>
    <t>460027********0625</t>
  </si>
  <si>
    <t>460007********4378</t>
  </si>
  <si>
    <t>469005********1525</t>
  </si>
  <si>
    <t>460004********2017</t>
  </si>
  <si>
    <t>460004********0039</t>
  </si>
  <si>
    <t>460102********2428</t>
  </si>
  <si>
    <t>460021********3854</t>
  </si>
  <si>
    <t>460103********034X</t>
  </si>
  <si>
    <t>460031********3218</t>
  </si>
  <si>
    <t>460034********002X</t>
  </si>
  <si>
    <t>460006********5212</t>
  </si>
  <si>
    <t>460028********6022</t>
  </si>
  <si>
    <t>460004********3045</t>
  </si>
  <si>
    <t>460028********1247</t>
  </si>
  <si>
    <t>460200********0294</t>
  </si>
  <si>
    <t>420105********1624</t>
  </si>
  <si>
    <t>412822********8266</t>
  </si>
  <si>
    <t>130635********1155</t>
  </si>
  <si>
    <t>469003********5028</t>
  </si>
  <si>
    <t>460003********4816</t>
  </si>
  <si>
    <t>469028********0425</t>
  </si>
  <si>
    <t>460004********0436</t>
  </si>
  <si>
    <t>460200********5349</t>
  </si>
  <si>
    <t>460033********0030</t>
  </si>
  <si>
    <t>612301********0715</t>
  </si>
  <si>
    <t>460200********1399</t>
  </si>
  <si>
    <t>460033********3223</t>
  </si>
  <si>
    <t>420281********2812</t>
  </si>
  <si>
    <t>460003********2413</t>
  </si>
  <si>
    <t>460034********1227</t>
  </si>
  <si>
    <t>460004********0012</t>
  </si>
  <si>
    <t>460004********3423</t>
  </si>
  <si>
    <t>460028********4032</t>
  </si>
  <si>
    <t>460003********1417</t>
  </si>
  <si>
    <t>340104********3530</t>
  </si>
  <si>
    <t>460033********4493</t>
  </si>
  <si>
    <t>460033********4495</t>
  </si>
  <si>
    <t>460102********2439</t>
  </si>
  <si>
    <t>610115********5027</t>
  </si>
  <si>
    <t>460102********1212</t>
  </si>
  <si>
    <t>460003********4636</t>
  </si>
  <si>
    <t>460030********0013</t>
  </si>
  <si>
    <t>460028********0954</t>
  </si>
  <si>
    <t>460004********5818</t>
  </si>
  <si>
    <t>460022********3510</t>
  </si>
  <si>
    <t>469025********4515</t>
  </si>
  <si>
    <t>321321********7618</t>
  </si>
  <si>
    <t>460030********0355</t>
  </si>
  <si>
    <t>460006********4012</t>
  </si>
  <si>
    <t>460003********0215</t>
  </si>
  <si>
    <t>460007********2036</t>
  </si>
  <si>
    <t>460003********3033</t>
  </si>
  <si>
    <t>460027********0017</t>
  </si>
  <si>
    <t>469023********8812</t>
  </si>
  <si>
    <t>460025********001X</t>
  </si>
  <si>
    <t>460032********7613</t>
  </si>
  <si>
    <t>460007********4374</t>
  </si>
  <si>
    <t>460027********1334</t>
  </si>
  <si>
    <t>460003********3057</t>
  </si>
  <si>
    <t>469023********8213</t>
  </si>
  <si>
    <t>460003********2810</t>
  </si>
  <si>
    <t>440981********1458</t>
  </si>
  <si>
    <t>460003********3418</t>
  </si>
  <si>
    <t>460033********0013</t>
  </si>
  <si>
    <t>460030********002X</t>
  </si>
  <si>
    <t>460033********597X</t>
  </si>
  <si>
    <t>460030********001X</t>
  </si>
  <si>
    <t>469003********6122</t>
  </si>
  <si>
    <t>460003********0613</t>
  </si>
  <si>
    <t>460036********6510</t>
  </si>
  <si>
    <t>460030********0012</t>
  </si>
  <si>
    <t>411121********0517</t>
  </si>
  <si>
    <t>460030********0318</t>
  </si>
  <si>
    <t>610404********2016</t>
  </si>
  <si>
    <t>460033********4830</t>
  </si>
  <si>
    <t>460003********0017</t>
  </si>
  <si>
    <t>460028********0052</t>
  </si>
  <si>
    <t>460003********2855</t>
  </si>
  <si>
    <t>460006********5935</t>
  </si>
  <si>
    <t>460030********0014</t>
  </si>
  <si>
    <t>460006********482X</t>
  </si>
  <si>
    <t>130132********4103</t>
  </si>
  <si>
    <t>460003********3038</t>
  </si>
  <si>
    <t>460002********251X</t>
  </si>
  <si>
    <t>460027********0414</t>
  </si>
  <si>
    <t>230904********0014</t>
  </si>
  <si>
    <t>460003********2659</t>
  </si>
  <si>
    <t>469003********6410</t>
  </si>
  <si>
    <t>460007********4978</t>
  </si>
  <si>
    <t>460027********4136</t>
  </si>
  <si>
    <t>460003********4010</t>
  </si>
  <si>
    <t>530302********2133</t>
  </si>
  <si>
    <t>460003********0219</t>
  </si>
  <si>
    <t>460002********4427</t>
  </si>
  <si>
    <t>460003********0434</t>
  </si>
  <si>
    <t>460106********4124</t>
  </si>
  <si>
    <t>460007********722X</t>
  </si>
  <si>
    <t>460027********0097</t>
  </si>
  <si>
    <t>460030********5113</t>
  </si>
  <si>
    <t>460007********0019</t>
  </si>
  <si>
    <t>460003********1636</t>
  </si>
  <si>
    <t>612501********5287</t>
  </si>
  <si>
    <t>460003********0051</t>
  </si>
  <si>
    <t>460027********7625</t>
  </si>
  <si>
    <t>460003********3011</t>
  </si>
  <si>
    <t>445302********001X</t>
  </si>
  <si>
    <t>460003********3036</t>
  </si>
  <si>
    <t>469007********5785</t>
  </si>
  <si>
    <t>460004********4035</t>
  </si>
  <si>
    <t>460026********0011</t>
  </si>
  <si>
    <t>460031********0016</t>
  </si>
  <si>
    <t>460004********3630</t>
  </si>
  <si>
    <t>460026********4218</t>
  </si>
  <si>
    <t>460031********1614</t>
  </si>
  <si>
    <t>460003********3065</t>
  </si>
  <si>
    <t>469003********1716</t>
  </si>
  <si>
    <t>460004********4023</t>
  </si>
  <si>
    <t>460004********1230</t>
  </si>
  <si>
    <t>460028********2824</t>
  </si>
  <si>
    <t>460033********4472</t>
  </si>
  <si>
    <t>460003********301X</t>
  </si>
  <si>
    <t>460006********4030</t>
  </si>
  <si>
    <t>460003********0058</t>
  </si>
  <si>
    <t>511902********4519</t>
  </si>
  <si>
    <t>460031********5211</t>
  </si>
  <si>
    <t>460104********0953</t>
  </si>
  <si>
    <t>460028********3216</t>
  </si>
  <si>
    <t>460102********0338</t>
  </si>
  <si>
    <t>460102********0035</t>
  </si>
  <si>
    <t>460005********4536</t>
  </si>
  <si>
    <t>460104********4029</t>
  </si>
  <si>
    <t>460003********6839</t>
  </si>
  <si>
    <t>460006********0411</t>
  </si>
  <si>
    <t>460003********2458</t>
  </si>
  <si>
    <t>460004********5217</t>
  </si>
  <si>
    <t>460027********1714</t>
  </si>
  <si>
    <t>412822********1243</t>
  </si>
  <si>
    <t>460105********5711</t>
  </si>
  <si>
    <t>460006********2718</t>
  </si>
  <si>
    <t>469024********0042</t>
  </si>
  <si>
    <t>460102********0635</t>
  </si>
  <si>
    <t>460002********5217</t>
  </si>
  <si>
    <t>460003********3435</t>
  </si>
  <si>
    <t>460007********6186</t>
  </si>
  <si>
    <t>460006********291X</t>
  </si>
  <si>
    <t>460025********1215</t>
  </si>
  <si>
    <t>460003********2221</t>
  </si>
  <si>
    <t>460003********2224</t>
  </si>
  <si>
    <t>460003********423X</t>
  </si>
  <si>
    <t>460027********8219</t>
  </si>
  <si>
    <t>362421********7110</t>
  </si>
  <si>
    <t>460006********7816</t>
  </si>
  <si>
    <t>460103********0337</t>
  </si>
  <si>
    <t>460003********4230</t>
  </si>
  <si>
    <t>460200********0273</t>
  </si>
  <si>
    <t>533223********0035</t>
  </si>
  <si>
    <t>460035********0010</t>
  </si>
  <si>
    <t>460102********0326</t>
  </si>
  <si>
    <t>460026********5119</t>
  </si>
  <si>
    <t>469007********7627</t>
  </si>
  <si>
    <t>460003********2836</t>
  </si>
  <si>
    <t>469005********3727</t>
  </si>
  <si>
    <t>460007********0414</t>
  </si>
  <si>
    <t>460028********0016</t>
  </si>
  <si>
    <t>460003********7435</t>
  </si>
  <si>
    <t>411528********7174</t>
  </si>
  <si>
    <t>460300********0013</t>
  </si>
  <si>
    <t>152301********0218</t>
  </si>
  <si>
    <t>469003********611X</t>
  </si>
  <si>
    <t>460102********2710</t>
  </si>
  <si>
    <t>460003********5821</t>
  </si>
  <si>
    <t>360429********0043</t>
  </si>
  <si>
    <t>460003********4651</t>
  </si>
  <si>
    <t>460003********3816</t>
  </si>
  <si>
    <t>440804********0238</t>
  </si>
  <si>
    <t>441423********3611</t>
  </si>
  <si>
    <t>460003********2436</t>
  </si>
  <si>
    <t>460033********2684</t>
  </si>
  <si>
    <t>460003********0630</t>
  </si>
  <si>
    <t>460103********0316</t>
  </si>
  <si>
    <t>460003********4438</t>
  </si>
  <si>
    <t>460030********1213</t>
  </si>
  <si>
    <t>460004********0056</t>
  </si>
  <si>
    <t>460026********0012</t>
  </si>
  <si>
    <t>460103********1833</t>
  </si>
  <si>
    <t>653125********4615</t>
  </si>
  <si>
    <t>460104********1518</t>
  </si>
  <si>
    <t>440902********3689</t>
  </si>
  <si>
    <t>460007********723X</t>
  </si>
  <si>
    <t>460003********662X</t>
  </si>
  <si>
    <t>460028********7247</t>
  </si>
  <si>
    <t>460030********3323</t>
  </si>
  <si>
    <t>460033********388X</t>
  </si>
  <si>
    <t>460103********062X</t>
  </si>
  <si>
    <t>460003********3320</t>
  </si>
  <si>
    <t>230202********1024</t>
  </si>
  <si>
    <t>460102********0622</t>
  </si>
  <si>
    <t>469026********7261</t>
  </si>
  <si>
    <t>460006********4820</t>
  </si>
  <si>
    <t>460003********6623</t>
  </si>
  <si>
    <t>431081********081X</t>
  </si>
  <si>
    <t>460026********2725</t>
  </si>
  <si>
    <t>460007********0837</t>
  </si>
  <si>
    <t>460003********2513</t>
  </si>
  <si>
    <t>460031********5620</t>
  </si>
  <si>
    <t>460003********3427</t>
  </si>
  <si>
    <t>460003********0020</t>
  </si>
  <si>
    <t>460003********2423</t>
  </si>
  <si>
    <t>230183********0527</t>
  </si>
  <si>
    <t>441424********4845</t>
  </si>
  <si>
    <t>469026********6813</t>
  </si>
  <si>
    <t>460003********2843</t>
  </si>
  <si>
    <t>460003********4667</t>
  </si>
  <si>
    <t>469007********7238</t>
  </si>
  <si>
    <t>532526********084X</t>
  </si>
  <si>
    <t>460103********0612</t>
  </si>
  <si>
    <t>460003********0411</t>
  </si>
  <si>
    <t>460036********482X</t>
  </si>
  <si>
    <t>460031********4827</t>
  </si>
  <si>
    <t>460026********0019</t>
  </si>
  <si>
    <t>440881********4640</t>
  </si>
  <si>
    <t>460104********122X</t>
  </si>
  <si>
    <t>469007********5001</t>
  </si>
  <si>
    <t>460027********8506</t>
  </si>
  <si>
    <t>460030********7225</t>
  </si>
  <si>
    <t>460004********0248</t>
  </si>
  <si>
    <t>460027********7617</t>
  </si>
  <si>
    <t>510112********182X</t>
  </si>
  <si>
    <t>469025********002X</t>
  </si>
  <si>
    <t>460103********0328</t>
  </si>
  <si>
    <t>469026********563X</t>
  </si>
  <si>
    <t>460007********6174</t>
  </si>
  <si>
    <t>460005********3513</t>
  </si>
  <si>
    <t>469025********0328</t>
  </si>
  <si>
    <t>460003********3029</t>
  </si>
  <si>
    <t>460036********6527</t>
  </si>
  <si>
    <t>460002********4421</t>
  </si>
  <si>
    <t>140402********0836</t>
  </si>
  <si>
    <t>460027********3787</t>
  </si>
  <si>
    <t>460003********5618</t>
  </si>
  <si>
    <t>460006********0627</t>
  </si>
  <si>
    <t>460002********3815</t>
  </si>
  <si>
    <t>622421********352X</t>
  </si>
  <si>
    <t>460003********7645</t>
  </si>
  <si>
    <t>460036********4112</t>
  </si>
  <si>
    <t>460028********0825</t>
  </si>
  <si>
    <t>460004********0415</t>
  </si>
  <si>
    <t>460030********542X</t>
  </si>
  <si>
    <t>460026********1229</t>
  </si>
  <si>
    <t>469023********0034</t>
  </si>
  <si>
    <t>460006********442X</t>
  </si>
  <si>
    <t>460003********3428</t>
  </si>
  <si>
    <t>341222********719X</t>
  </si>
  <si>
    <t>469023********1323</t>
  </si>
  <si>
    <t>460031********4822</t>
  </si>
  <si>
    <t>460003********1416</t>
  </si>
  <si>
    <t>469005********2124</t>
  </si>
  <si>
    <t>469024********6018</t>
  </si>
  <si>
    <t>460025********2429</t>
  </si>
  <si>
    <t>460003********4018</t>
  </si>
  <si>
    <t>630103********0422</t>
  </si>
  <si>
    <t>460027********1026</t>
  </si>
  <si>
    <t>469023********0026</t>
  </si>
  <si>
    <t>460200********0041</t>
  </si>
  <si>
    <t>460028********7613</t>
  </si>
  <si>
    <t>460034********0021</t>
  </si>
  <si>
    <t>460200********5511</t>
  </si>
  <si>
    <t>460002********4621</t>
  </si>
  <si>
    <t>460030********3313</t>
  </si>
  <si>
    <t>460006********5926</t>
  </si>
  <si>
    <t>460033********7505</t>
  </si>
  <si>
    <t>460103********182X</t>
  </si>
  <si>
    <t>460006********8417</t>
  </si>
  <si>
    <t>460004********5244</t>
  </si>
  <si>
    <t>460007********7225</t>
  </si>
  <si>
    <t>460028********5215</t>
  </si>
  <si>
    <t>362201********4024</t>
  </si>
  <si>
    <t>460003********0213</t>
  </si>
  <si>
    <t>460026********0319</t>
  </si>
  <si>
    <t>460034********001X</t>
  </si>
  <si>
    <t>220582********0024</t>
  </si>
  <si>
    <t>460102********272X</t>
  </si>
  <si>
    <t>140221********7936</t>
  </si>
  <si>
    <t>460004********0024</t>
  </si>
  <si>
    <t>469027********6573</t>
  </si>
  <si>
    <t>460102********0624</t>
  </si>
  <si>
    <t>460028********0816</t>
  </si>
  <si>
    <t>460103********0913</t>
  </si>
  <si>
    <t>460027********4724</t>
  </si>
  <si>
    <t>460103********1224</t>
  </si>
  <si>
    <t>460002********6626</t>
  </si>
  <si>
    <t>460105********5424</t>
  </si>
  <si>
    <t>460104********1510</t>
  </si>
  <si>
    <t>460102********0910</t>
  </si>
  <si>
    <t>469030********0827</t>
  </si>
  <si>
    <t>469024********7224</t>
  </si>
  <si>
    <t>460034********5318</t>
  </si>
  <si>
    <t>460026********3328</t>
  </si>
  <si>
    <t>350821********0027</t>
  </si>
  <si>
    <t>460107********3416</t>
  </si>
  <si>
    <t>460108********1726</t>
  </si>
  <si>
    <t>460003********0623</t>
  </si>
  <si>
    <t>469027********3212</t>
  </si>
  <si>
    <t>469021********3350</t>
  </si>
  <si>
    <t>640121********0040</t>
  </si>
  <si>
    <t>460030********0015</t>
  </si>
  <si>
    <t>460004********2227</t>
  </si>
  <si>
    <t>460003********4610</t>
  </si>
  <si>
    <t>460200********3340</t>
  </si>
  <si>
    <t>460003********0220</t>
  </si>
  <si>
    <t>460005********4319</t>
  </si>
  <si>
    <t>460004********3024</t>
  </si>
  <si>
    <t>460031********6419</t>
  </si>
  <si>
    <t>460003********6229</t>
  </si>
  <si>
    <t>460005********0727</t>
  </si>
  <si>
    <t>460003********3321</t>
  </si>
  <si>
    <t>441882********0326</t>
  </si>
  <si>
    <t>460030********0025</t>
  </si>
  <si>
    <t>460004********3422</t>
  </si>
  <si>
    <t>460028********3642</t>
  </si>
  <si>
    <t>460004********0085</t>
  </si>
  <si>
    <t>460005********0314</t>
  </si>
  <si>
    <t>460003********2432</t>
  </si>
  <si>
    <t>460033********4541</t>
  </si>
  <si>
    <t>460034********0726</t>
  </si>
  <si>
    <t>460001********0749</t>
  </si>
  <si>
    <t>460003********0016</t>
  </si>
  <si>
    <t>469003********0929</t>
  </si>
  <si>
    <t>460034********0041</t>
  </si>
  <si>
    <t>460007********0825</t>
  </si>
  <si>
    <t>460103********3315</t>
  </si>
  <si>
    <t>469023********0047</t>
  </si>
  <si>
    <t>460003********4440</t>
  </si>
  <si>
    <t>460022********0027</t>
  </si>
  <si>
    <t>460007********4375</t>
  </si>
  <si>
    <t>460102********1511</t>
  </si>
  <si>
    <t>460003********3440</t>
  </si>
  <si>
    <t>460025********2127</t>
  </si>
  <si>
    <t>460003********7624</t>
  </si>
  <si>
    <t>460006********4417</t>
  </si>
  <si>
    <t>460003********4641</t>
  </si>
  <si>
    <t>460107********4616</t>
  </si>
  <si>
    <t>460003********2014</t>
  </si>
  <si>
    <t>469023********0010</t>
  </si>
  <si>
    <t>460031********5622</t>
  </si>
  <si>
    <t>460007********5785</t>
  </si>
  <si>
    <t>460003********2220</t>
  </si>
  <si>
    <t>460103********1515</t>
  </si>
  <si>
    <t>460007********003X</t>
  </si>
  <si>
    <t>460003********563X</t>
  </si>
  <si>
    <t>460003********3223</t>
  </si>
  <si>
    <t>460028********2820</t>
  </si>
  <si>
    <t>460001********1027</t>
  </si>
  <si>
    <t>460033********3886</t>
  </si>
  <si>
    <t>460001********102X</t>
  </si>
  <si>
    <t>460003********2223</t>
  </si>
  <si>
    <t>220724********0024</t>
  </si>
  <si>
    <t>469025********3326</t>
  </si>
  <si>
    <t>460104********0023</t>
  </si>
  <si>
    <t>460007********5427</t>
  </si>
  <si>
    <t>460030********0039</t>
  </si>
  <si>
    <t>460103********0320</t>
  </si>
  <si>
    <t>460003********5862</t>
  </si>
  <si>
    <t>460003********042X</t>
  </si>
  <si>
    <t>460003********5225</t>
  </si>
  <si>
    <t>460102********0927</t>
  </si>
  <si>
    <t>460030********1843</t>
  </si>
  <si>
    <t>460003********6843</t>
  </si>
  <si>
    <t>460007********336X</t>
  </si>
  <si>
    <t>460003********2617</t>
  </si>
  <si>
    <t>469007********7261</t>
  </si>
  <si>
    <t>460030********182X</t>
  </si>
  <si>
    <t>460022********0044</t>
  </si>
  <si>
    <t>460030********0310</t>
  </si>
  <si>
    <t>460030********6329</t>
  </si>
  <si>
    <t>460004********4844</t>
  </si>
  <si>
    <t>460003********0467</t>
  </si>
  <si>
    <t>460102********1233</t>
  </si>
  <si>
    <t>460007********0088</t>
  </si>
  <si>
    <t>460005********5613</t>
  </si>
  <si>
    <t>460030********0615</t>
  </si>
  <si>
    <t>460200********4707</t>
  </si>
  <si>
    <t>460031********0026</t>
  </si>
  <si>
    <t>460200********312X</t>
  </si>
  <si>
    <t>230202********1021</t>
  </si>
  <si>
    <t>460007********5382</t>
  </si>
  <si>
    <t>460003********0244</t>
  </si>
  <si>
    <t>460030********0021</t>
  </si>
  <si>
    <t>330681********456X</t>
  </si>
  <si>
    <t>460003********5648</t>
  </si>
  <si>
    <t>460007********0015</t>
  </si>
  <si>
    <t>360102********161X</t>
  </si>
  <si>
    <t>460003********1833</t>
  </si>
  <si>
    <t>460007********0811</t>
  </si>
  <si>
    <t>460003********2229</t>
  </si>
  <si>
    <t>460200********230X</t>
  </si>
  <si>
    <t>460200********4023</t>
  </si>
  <si>
    <t>460007********7226</t>
  </si>
  <si>
    <t>460300********0347</t>
  </si>
  <si>
    <t>460035********0011</t>
  </si>
  <si>
    <t>460034********1249</t>
  </si>
  <si>
    <t>460033********3883</t>
  </si>
  <si>
    <t>460200********5125</t>
  </si>
  <si>
    <t>460033********3260</t>
  </si>
  <si>
    <t>460027********2312</t>
  </si>
  <si>
    <t>460103********0921</t>
  </si>
  <si>
    <t>460007********7248</t>
  </si>
  <si>
    <t>460022********1012</t>
  </si>
  <si>
    <t>460035********3029</t>
  </si>
  <si>
    <t>460004********3415</t>
  </si>
  <si>
    <t>460003********1413</t>
  </si>
  <si>
    <t>352227********2122</t>
  </si>
  <si>
    <t>460003********0033</t>
  </si>
  <si>
    <t>460005********0325</t>
  </si>
  <si>
    <t>460003********1638</t>
  </si>
  <si>
    <t>460003********2640</t>
  </si>
  <si>
    <t>460007********7666</t>
  </si>
  <si>
    <t>460003********2021</t>
  </si>
  <si>
    <t>460036********0010</t>
  </si>
  <si>
    <t>460104********0925</t>
  </si>
  <si>
    <t>469006********7821</t>
  </si>
  <si>
    <t>460103********2116</t>
  </si>
  <si>
    <t>460035********0920</t>
  </si>
  <si>
    <t>460035********2344</t>
  </si>
  <si>
    <t>460003********0618</t>
  </si>
  <si>
    <t>652901********0024</t>
  </si>
  <si>
    <t>460004********023X</t>
  </si>
  <si>
    <t>460200********0511</t>
  </si>
  <si>
    <t>460007********0031</t>
  </si>
  <si>
    <t>460200********3827</t>
  </si>
  <si>
    <t>469007********0027</t>
  </si>
  <si>
    <t>460004********141X</t>
  </si>
  <si>
    <t>460003********0412</t>
  </si>
  <si>
    <t>460002********2529</t>
  </si>
  <si>
    <t>410724********4014</t>
  </si>
  <si>
    <t>460105********6228</t>
  </si>
  <si>
    <t>460003********4620</t>
  </si>
  <si>
    <t>220203********1223</t>
  </si>
  <si>
    <t>362202********3520</t>
  </si>
  <si>
    <t>460033********3243</t>
  </si>
  <si>
    <t>469025********3324</t>
  </si>
  <si>
    <t>460007********6222</t>
  </si>
  <si>
    <t>460007********0024</t>
  </si>
  <si>
    <t>460003********3437</t>
  </si>
  <si>
    <t>460007********7220</t>
  </si>
  <si>
    <t>460007********0420</t>
  </si>
  <si>
    <t>460033********3580</t>
  </si>
  <si>
    <t>460002********3629</t>
  </si>
  <si>
    <t>460003********2612</t>
  </si>
  <si>
    <t>460007********4995</t>
  </si>
  <si>
    <t>460003********2842</t>
  </si>
  <si>
    <t>460007********0027</t>
  </si>
  <si>
    <t>460027********0055</t>
  </si>
  <si>
    <t>320324********6584</t>
  </si>
  <si>
    <t>460001********1323</t>
  </si>
  <si>
    <t>460034********2124</t>
  </si>
  <si>
    <t>460025********3016</t>
  </si>
  <si>
    <t>469028********1522</t>
  </si>
  <si>
    <t>469007********0463</t>
  </si>
  <si>
    <t>460032********6163</t>
  </si>
  <si>
    <t>460004********0028</t>
  </si>
  <si>
    <t>460103********0322</t>
  </si>
  <si>
    <t>460200********5523</t>
  </si>
  <si>
    <t>460034********2128</t>
  </si>
  <si>
    <t>460033********002X</t>
  </si>
  <si>
    <t>460200********3441</t>
  </si>
  <si>
    <t>460004********3430</t>
  </si>
  <si>
    <t>411325********4133</t>
  </si>
  <si>
    <t>460028********1222</t>
  </si>
  <si>
    <t>460007********0413</t>
  </si>
  <si>
    <t>460003********2824</t>
  </si>
  <si>
    <t>460006********4843</t>
  </si>
  <si>
    <t>460033********6283</t>
  </si>
  <si>
    <t>460005********3227</t>
  </si>
  <si>
    <t>460200********2507</t>
  </si>
  <si>
    <t>460003********4185</t>
  </si>
  <si>
    <t>460102********0020</t>
  </si>
  <si>
    <t>460034********5528</t>
  </si>
  <si>
    <t>460003********402X</t>
  </si>
  <si>
    <t>460200********1408</t>
  </si>
  <si>
    <t>460003********8829</t>
  </si>
  <si>
    <t>460003********3826</t>
  </si>
  <si>
    <t>460200********0023</t>
  </si>
  <si>
    <t>460031********4027</t>
  </si>
  <si>
    <t>460003********7616</t>
  </si>
  <si>
    <t>460034********0048</t>
  </si>
  <si>
    <t>330881********2345</t>
  </si>
  <si>
    <t>460007********7244</t>
  </si>
  <si>
    <t>460005********4826</t>
  </si>
  <si>
    <t>460025********3629</t>
  </si>
  <si>
    <t>469006********4020</t>
  </si>
  <si>
    <t>469007********5888</t>
  </si>
  <si>
    <t>460003********1822</t>
  </si>
  <si>
    <t>460003********4626</t>
  </si>
  <si>
    <t>460007********5375</t>
  </si>
  <si>
    <t>460003********1616</t>
  </si>
  <si>
    <t>469025********031X</t>
  </si>
  <si>
    <t>469003********6425</t>
  </si>
  <si>
    <t>469006********0026</t>
  </si>
  <si>
    <t>460031********6425</t>
  </si>
  <si>
    <t>230231********5438</t>
  </si>
  <si>
    <t>460103********0326</t>
  </si>
  <si>
    <t>469028********1820</t>
  </si>
  <si>
    <t>460034********1826</t>
  </si>
  <si>
    <t>460033********3226</t>
  </si>
  <si>
    <t>230803********0625</t>
  </si>
  <si>
    <t>460031********0424</t>
  </si>
  <si>
    <t>622425********004X</t>
  </si>
  <si>
    <t>460200********3384</t>
  </si>
  <si>
    <t>460006********1627</t>
  </si>
  <si>
    <t>460028********0041</t>
  </si>
  <si>
    <t>460007********002X</t>
  </si>
  <si>
    <t>460031********6828</t>
  </si>
  <si>
    <t>230904********051X</t>
  </si>
  <si>
    <t>420621********572X</t>
  </si>
  <si>
    <t>460004********0626</t>
  </si>
  <si>
    <t>460034********1238</t>
  </si>
  <si>
    <t>460030********0011</t>
  </si>
  <si>
    <t>460200********4904</t>
  </si>
  <si>
    <t>460029********7646</t>
  </si>
  <si>
    <t>460035********0928</t>
  </si>
  <si>
    <t>460003********3891</t>
  </si>
  <si>
    <t>460006********4437</t>
  </si>
  <si>
    <t>469023********2996</t>
  </si>
  <si>
    <t>460035********092X</t>
  </si>
  <si>
    <t>460003********6413</t>
  </si>
  <si>
    <t>460200********3344</t>
  </si>
  <si>
    <t>469024********7215</t>
  </si>
  <si>
    <t>460004********341X</t>
  </si>
  <si>
    <t>460006********0416</t>
  </si>
  <si>
    <t>460006********4488</t>
  </si>
  <si>
    <t>460006********4425</t>
  </si>
  <si>
    <t>460036********001X</t>
  </si>
  <si>
    <t>460006********6523</t>
  </si>
  <si>
    <t>460027********0026</t>
  </si>
  <si>
    <t>460033********456X</t>
  </si>
  <si>
    <t>460002********492X</t>
  </si>
  <si>
    <t>460030********332X</t>
  </si>
  <si>
    <t>460105********092X</t>
  </si>
  <si>
    <t>460028********2825</t>
  </si>
  <si>
    <t>460001********0024</t>
  </si>
  <si>
    <t>460200********3840</t>
  </si>
  <si>
    <t>460033********3928</t>
  </si>
  <si>
    <t>469023********4420</t>
  </si>
  <si>
    <t>460033********0689</t>
  </si>
  <si>
    <t>460006********2327</t>
  </si>
  <si>
    <t>469007********7223</t>
  </si>
  <si>
    <t>460004********0617</t>
  </si>
  <si>
    <t>460200********1666</t>
  </si>
  <si>
    <t>460027********6616</t>
  </si>
  <si>
    <t>411081********9135</t>
  </si>
  <si>
    <t>460006********273X</t>
  </si>
  <si>
    <t>210323********5021</t>
  </si>
  <si>
    <t>460025********1525</t>
  </si>
  <si>
    <t>420822********6163</t>
  </si>
  <si>
    <t>460034********5813</t>
  </si>
  <si>
    <t>460200********0307</t>
  </si>
  <si>
    <t>460003********2025</t>
  </si>
  <si>
    <t>460004********5225</t>
  </si>
  <si>
    <t>460200********2086</t>
  </si>
  <si>
    <t>460006********8119</t>
  </si>
  <si>
    <t>460200********5131</t>
  </si>
  <si>
    <t>460003********0238</t>
  </si>
  <si>
    <t>360301********0018</t>
  </si>
  <si>
    <t>460007********5802</t>
  </si>
  <si>
    <t>232324********0626</t>
  </si>
  <si>
    <t>460026********4524</t>
  </si>
  <si>
    <t>469028********5823</t>
  </si>
  <si>
    <t>460003********4627</t>
  </si>
  <si>
    <t>460034********0424</t>
  </si>
  <si>
    <t>460003********5617</t>
  </si>
  <si>
    <t>460200********5126</t>
  </si>
  <si>
    <t>460003********0012</t>
  </si>
  <si>
    <t>460034********1226</t>
  </si>
  <si>
    <t>460007********6181</t>
  </si>
  <si>
    <t>431103********5718</t>
  </si>
  <si>
    <t>469026********522X</t>
  </si>
  <si>
    <t>500382********0857</t>
  </si>
  <si>
    <t>460035********0020</t>
  </si>
  <si>
    <t>469027********3815</t>
  </si>
  <si>
    <t>431103********2747</t>
  </si>
  <si>
    <t>460003********3048</t>
  </si>
  <si>
    <t>460031********0826</t>
  </si>
  <si>
    <t>460007********4965</t>
  </si>
  <si>
    <t>460102********2146</t>
  </si>
  <si>
    <t>142222********1227</t>
  </si>
  <si>
    <t>460005********5628</t>
  </si>
  <si>
    <t>445202********0359</t>
  </si>
  <si>
    <t>210905********0021</t>
  </si>
  <si>
    <t>460200********0523</t>
  </si>
  <si>
    <t>460007********4997</t>
  </si>
  <si>
    <t>460034********332X</t>
  </si>
  <si>
    <t>460028********2424</t>
  </si>
  <si>
    <t>460033********4770</t>
  </si>
  <si>
    <t>511381********0020</t>
  </si>
  <si>
    <t>460025********0024</t>
  </si>
  <si>
    <t>460200********0283</t>
  </si>
  <si>
    <t>460033********4908</t>
  </si>
  <si>
    <t>460200********0526</t>
  </si>
  <si>
    <t>460007********5760</t>
  </si>
  <si>
    <t>460007********7221</t>
  </si>
  <si>
    <t>441422********0545</t>
  </si>
  <si>
    <t>460003********5213</t>
  </si>
  <si>
    <t>469027********4781</t>
  </si>
  <si>
    <t>460006********0450</t>
  </si>
  <si>
    <t>440513********5521</t>
  </si>
  <si>
    <t>460004********3432</t>
  </si>
  <si>
    <t>460006********4059</t>
  </si>
  <si>
    <t>441481********6098</t>
  </si>
  <si>
    <t>460033********4826</t>
  </si>
  <si>
    <t>460006********7221</t>
  </si>
  <si>
    <t>460006********3417</t>
  </si>
  <si>
    <t>460006********4421</t>
  </si>
  <si>
    <t>460031********0825</t>
  </si>
  <si>
    <t>460025********152X</t>
  </si>
  <si>
    <t>469007********4361</t>
  </si>
  <si>
    <t>460034********0423</t>
  </si>
  <si>
    <t>469027********4547</t>
  </si>
  <si>
    <t>460002********1223</t>
  </si>
  <si>
    <t>460005********3243</t>
  </si>
  <si>
    <t>460028********2022</t>
  </si>
  <si>
    <t>460003********0241</t>
  </si>
  <si>
    <t>460200********3136</t>
  </si>
  <si>
    <t>330881********3930</t>
  </si>
  <si>
    <t>460007********0018</t>
  </si>
  <si>
    <t>469007********6152</t>
  </si>
  <si>
    <t>130923********0029</t>
  </si>
  <si>
    <t>460007********4964</t>
  </si>
  <si>
    <t>460004********2822</t>
  </si>
  <si>
    <t>460028********3258</t>
  </si>
  <si>
    <t>460034********0927</t>
  </si>
  <si>
    <t>460106********344X</t>
  </si>
  <si>
    <t>460200********6325</t>
  </si>
  <si>
    <t>469003********2228</t>
  </si>
  <si>
    <t>420984********1741</t>
  </si>
  <si>
    <t>469006********2011</t>
  </si>
  <si>
    <t>340823********7545</t>
  </si>
  <si>
    <t>469024********1249</t>
  </si>
  <si>
    <t>460033********4827</t>
  </si>
  <si>
    <t>460028********7629</t>
  </si>
  <si>
    <t>152102********0025</t>
  </si>
  <si>
    <t>460007********5764</t>
  </si>
  <si>
    <t>460002********5812</t>
  </si>
  <si>
    <t>460200********0309</t>
  </si>
  <si>
    <t>460007********0812</t>
  </si>
  <si>
    <t>460200********003X</t>
  </si>
  <si>
    <t>460004********2823</t>
  </si>
  <si>
    <t>460033********3584</t>
  </si>
  <si>
    <t>460103********2110</t>
  </si>
  <si>
    <t>460003********2889</t>
  </si>
  <si>
    <t>460028********4825</t>
  </si>
  <si>
    <t>460007********4968</t>
  </si>
  <si>
    <t>460025********3323</t>
  </si>
  <si>
    <t>469003********5640</t>
  </si>
  <si>
    <t>460007********2280</t>
  </si>
  <si>
    <t>460006********0224</t>
  </si>
  <si>
    <t>460007********4967</t>
  </si>
  <si>
    <t>469024********6486</t>
  </si>
  <si>
    <t>460036********2716</t>
  </si>
  <si>
    <t>460004********5820</t>
  </si>
  <si>
    <t>460102********1819</t>
  </si>
  <si>
    <t>460006********2320</t>
  </si>
  <si>
    <t>460102********0315</t>
  </si>
  <si>
    <t>460007********725X</t>
  </si>
  <si>
    <t>460025********0311</t>
  </si>
  <si>
    <t>421125********7953</t>
  </si>
  <si>
    <t>460003********3043</t>
  </si>
  <si>
    <t>460007********0064</t>
  </si>
  <si>
    <t>460022********6220</t>
  </si>
  <si>
    <t>460007********7212</t>
  </si>
  <si>
    <t>469007********7623</t>
  </si>
  <si>
    <t>460007********3624</t>
  </si>
  <si>
    <t>460006********4428</t>
  </si>
  <si>
    <t>460105********7511</t>
  </si>
  <si>
    <t>410726********122X</t>
  </si>
  <si>
    <t>460033********4813</t>
  </si>
  <si>
    <t>460006********1629</t>
  </si>
  <si>
    <t>460104********1210</t>
  </si>
  <si>
    <t>460003********4222</t>
  </si>
  <si>
    <t>460007********0069</t>
  </si>
  <si>
    <t>469007********7616</t>
  </si>
  <si>
    <t>460021********4029</t>
  </si>
  <si>
    <t>469006********0633</t>
  </si>
  <si>
    <t>460028********6072</t>
  </si>
  <si>
    <t>460005********1228</t>
  </si>
  <si>
    <t>440882********8627</t>
  </si>
  <si>
    <t>460004********5022</t>
  </si>
  <si>
    <t>460033********3211</t>
  </si>
  <si>
    <t>460004********0048</t>
  </si>
  <si>
    <t>460022********3910</t>
  </si>
  <si>
    <t>460003********4221</t>
  </si>
  <si>
    <t>460007********0017</t>
  </si>
  <si>
    <t>460022********4326</t>
  </si>
  <si>
    <t>460028********6856</t>
  </si>
  <si>
    <t>460031********6846</t>
  </si>
  <si>
    <t>460003********7709</t>
  </si>
  <si>
    <t>460004********3667</t>
  </si>
  <si>
    <t>460028********6426</t>
  </si>
  <si>
    <t>460028********6868</t>
  </si>
  <si>
    <t>460026********482X</t>
  </si>
  <si>
    <t>430321********1232</t>
  </si>
  <si>
    <t>460034********0497</t>
  </si>
  <si>
    <t>460022********1921</t>
  </si>
  <si>
    <t>460006********5218</t>
  </si>
  <si>
    <t>460004********5245</t>
  </si>
  <si>
    <t>460200********0022</t>
  </si>
  <si>
    <t>460300********0615</t>
  </si>
  <si>
    <t>460005********5627</t>
  </si>
  <si>
    <t>460006********3123</t>
  </si>
  <si>
    <t>460022********5124</t>
  </si>
  <si>
    <t>469024********5620</t>
  </si>
  <si>
    <t>460003********3955</t>
  </si>
  <si>
    <t>460105********7526</t>
  </si>
  <si>
    <t>532225********0358</t>
  </si>
  <si>
    <t>460025********2123</t>
  </si>
  <si>
    <t>460006********8127</t>
  </si>
  <si>
    <t>460007********5058</t>
  </si>
  <si>
    <t>460030********0017</t>
  </si>
  <si>
    <t>469007********582X</t>
  </si>
  <si>
    <t>460005********4516</t>
  </si>
  <si>
    <t>460103********0625</t>
  </si>
  <si>
    <t>460003********2625</t>
  </si>
  <si>
    <t>460004********182X</t>
  </si>
  <si>
    <t>460200********3823</t>
  </si>
  <si>
    <t>460007********7239</t>
  </si>
  <si>
    <t>460200********4430</t>
  </si>
  <si>
    <t>460007********724X</t>
  </si>
  <si>
    <t>460036********5528</t>
  </si>
  <si>
    <t>469003********7313</t>
  </si>
  <si>
    <t>460004********502X</t>
  </si>
  <si>
    <t>460006********2025</t>
  </si>
  <si>
    <t>460004********1447</t>
  </si>
  <si>
    <t>460031********5238</t>
  </si>
  <si>
    <t>460004********3682</t>
  </si>
  <si>
    <t>460006********4019</t>
  </si>
  <si>
    <t>152128********0927</t>
  </si>
  <si>
    <t>460102********3015</t>
  </si>
  <si>
    <t>460104********0320</t>
  </si>
  <si>
    <t>460104********0962</t>
  </si>
  <si>
    <t>460036********0025</t>
  </si>
  <si>
    <t>460033********3255</t>
  </si>
  <si>
    <t>460007********6191</t>
  </si>
  <si>
    <t>460027********0611</t>
  </si>
  <si>
    <t>460028********0832</t>
  </si>
  <si>
    <t>460026********4224</t>
  </si>
  <si>
    <t>460028********323X</t>
  </si>
  <si>
    <t>460027********7025</t>
  </si>
  <si>
    <t>460003********3212</t>
  </si>
  <si>
    <t>440921********6042</t>
  </si>
  <si>
    <t>460033********4514</t>
  </si>
  <si>
    <t>460035********2527</t>
  </si>
  <si>
    <t>460034********1510</t>
  </si>
  <si>
    <t>469024********0829</t>
  </si>
  <si>
    <t>460025********0026</t>
  </si>
  <si>
    <t>460003********0444</t>
  </si>
  <si>
    <t>460003********4245</t>
  </si>
  <si>
    <t>460003********0847</t>
  </si>
  <si>
    <t>460004********4822</t>
  </si>
  <si>
    <t>460007********3372</t>
  </si>
  <si>
    <t>460006********0022</t>
  </si>
  <si>
    <t>460003********3031</t>
  </si>
  <si>
    <t>460004********262X</t>
  </si>
  <si>
    <t>460003********3280</t>
  </si>
  <si>
    <t>460102********0320</t>
  </si>
  <si>
    <t>460003********245X</t>
  </si>
  <si>
    <t>460004********0235</t>
  </si>
  <si>
    <t>460007********0032</t>
  </si>
  <si>
    <t>460033********3600</t>
  </si>
  <si>
    <t>460006********8725</t>
  </si>
  <si>
    <t>460002********4646</t>
  </si>
  <si>
    <t>460005********0720</t>
  </si>
  <si>
    <t>460007********0011</t>
  </si>
  <si>
    <t>460007********5806</t>
  </si>
  <si>
    <t>460031********0013</t>
  </si>
  <si>
    <t>460036********0423</t>
  </si>
  <si>
    <t>460004********0018</t>
  </si>
  <si>
    <t>460003********3817</t>
  </si>
  <si>
    <t>460007********0821</t>
  </si>
  <si>
    <t>460106********4417</t>
  </si>
  <si>
    <t>460033********2685</t>
  </si>
  <si>
    <t>469007********337X</t>
  </si>
  <si>
    <t>460006********2312</t>
  </si>
  <si>
    <t>460007********5816</t>
  </si>
  <si>
    <t>460007********0072</t>
  </si>
  <si>
    <t>460004********3411</t>
  </si>
  <si>
    <t>460025********0010</t>
  </si>
  <si>
    <t>450921********0022</t>
  </si>
  <si>
    <t>460007********0039</t>
  </si>
  <si>
    <t>469007********7610</t>
  </si>
  <si>
    <t>460003********322X</t>
  </si>
  <si>
    <t>460002********1213</t>
  </si>
  <si>
    <t>460025********0625</t>
  </si>
  <si>
    <t>460103********3814</t>
  </si>
  <si>
    <t>460027********4428</t>
  </si>
  <si>
    <t>460035********0729</t>
  </si>
  <si>
    <t>460034********071X</t>
  </si>
  <si>
    <t>460200********0559</t>
  </si>
  <si>
    <t>460030********034X</t>
  </si>
  <si>
    <t>140321********001X</t>
  </si>
  <si>
    <t>469003********6725</t>
  </si>
  <si>
    <t>460004********0010</t>
  </si>
  <si>
    <t>460034********1817</t>
  </si>
  <si>
    <t>460007********2014</t>
  </si>
  <si>
    <t>460006********4414</t>
  </si>
  <si>
    <t>460003********4826</t>
  </si>
  <si>
    <t>460031********6815</t>
  </si>
  <si>
    <t>460005********0721</t>
  </si>
  <si>
    <t>460025********061X</t>
  </si>
  <si>
    <t>460027********1728</t>
  </si>
  <si>
    <t>460033********6572</t>
  </si>
  <si>
    <t>612522********3577</t>
  </si>
  <si>
    <t>469023********1335</t>
  </si>
  <si>
    <t>460022********0038</t>
  </si>
  <si>
    <t>460002********1216</t>
  </si>
  <si>
    <t>460003********285X</t>
  </si>
  <si>
    <t>460033********117X</t>
  </si>
  <si>
    <t>460027********5915</t>
  </si>
  <si>
    <t>460005********3022</t>
  </si>
  <si>
    <t>460036********0420</t>
  </si>
  <si>
    <t>460103********1523</t>
  </si>
  <si>
    <t>460033********4780</t>
  </si>
  <si>
    <t>469028********5825</t>
  </si>
  <si>
    <t>460035********1325</t>
  </si>
  <si>
    <t>460003********7641</t>
  </si>
  <si>
    <t>460026********2419</t>
  </si>
  <si>
    <t>460003********2410</t>
  </si>
  <si>
    <t>460007********0816</t>
  </si>
  <si>
    <t>460003********3022</t>
  </si>
  <si>
    <t>460007********0427</t>
  </si>
  <si>
    <t>460003********3027</t>
  </si>
  <si>
    <t>460026********0928</t>
  </si>
  <si>
    <t>460003********0425</t>
  </si>
  <si>
    <t>460003********2665</t>
  </si>
  <si>
    <t>460031********0033</t>
  </si>
  <si>
    <t>460005********4547</t>
  </si>
  <si>
    <t>460031********561X</t>
  </si>
  <si>
    <t>460022********0520</t>
  </si>
  <si>
    <t>460033********322X</t>
  </si>
  <si>
    <t>460007********4960</t>
  </si>
  <si>
    <t>460003********4074</t>
  </si>
  <si>
    <t>460021********442X</t>
  </si>
  <si>
    <t>460007********4996</t>
  </si>
  <si>
    <t>460002********2228</t>
  </si>
  <si>
    <t>460200********4695</t>
  </si>
  <si>
    <t>460003********061X</t>
  </si>
  <si>
    <t>460007********4675</t>
  </si>
  <si>
    <t>460029********0013</t>
  </si>
  <si>
    <t>500241********001X</t>
  </si>
  <si>
    <t>331082********7857</t>
  </si>
  <si>
    <t>460300********0020</t>
  </si>
  <si>
    <t>460031********6831</t>
  </si>
  <si>
    <t>460025********4245</t>
  </si>
  <si>
    <t>460027********8221</t>
  </si>
  <si>
    <t>460033********5074</t>
  </si>
  <si>
    <t>460003********6845</t>
  </si>
  <si>
    <t>460004********5218</t>
  </si>
  <si>
    <t>460005********3723</t>
  </si>
  <si>
    <t>469007********0814</t>
  </si>
  <si>
    <t>469027********4491</t>
  </si>
  <si>
    <t>460027********5620</t>
  </si>
  <si>
    <t>460036********0467</t>
  </si>
  <si>
    <t>460007********0437</t>
  </si>
  <si>
    <t>460026********0961</t>
  </si>
  <si>
    <t>460033********3871</t>
  </si>
  <si>
    <t>350723********1726</t>
  </si>
  <si>
    <t>460102********092X</t>
  </si>
  <si>
    <t>469007********0423</t>
  </si>
  <si>
    <t>460007********4393</t>
  </si>
  <si>
    <t>460033********4558</t>
  </si>
  <si>
    <t>460033********3880</t>
  </si>
  <si>
    <t>460031********5210</t>
  </si>
  <si>
    <t>460103********1214</t>
  </si>
  <si>
    <t>460003********4011</t>
  </si>
  <si>
    <t>460034********471X</t>
  </si>
  <si>
    <t>460001********0721</t>
  </si>
  <si>
    <t>460031********0817</t>
  </si>
  <si>
    <t>460027********821X</t>
  </si>
  <si>
    <t>460006********311X</t>
  </si>
  <si>
    <t>460033********3273</t>
  </si>
  <si>
    <t>460027********0638</t>
  </si>
  <si>
    <t>460025********0016</t>
  </si>
  <si>
    <t>460200********0545</t>
  </si>
  <si>
    <t>460004********5017</t>
  </si>
  <si>
    <t>460030********0020</t>
  </si>
  <si>
    <t>460027********3755</t>
  </si>
  <si>
    <t>460103********1246</t>
  </si>
  <si>
    <t>460027********2026</t>
  </si>
  <si>
    <t>460028********0811</t>
  </si>
  <si>
    <t>469007********4996</t>
  </si>
  <si>
    <t>460022********2134</t>
  </si>
  <si>
    <t>460032********7670</t>
  </si>
  <si>
    <t>460033********3594</t>
  </si>
  <si>
    <t>460004********1833</t>
  </si>
  <si>
    <t>460105********7510</t>
  </si>
  <si>
    <t>460027********5719</t>
  </si>
  <si>
    <t>460007********721X</t>
  </si>
  <si>
    <t>469021********2421</t>
  </si>
  <si>
    <t>460007********2032</t>
  </si>
  <si>
    <t>460028********3612</t>
  </si>
  <si>
    <t>469007********499X</t>
  </si>
  <si>
    <t>460025********0614</t>
  </si>
  <si>
    <t>460006********0617</t>
  </si>
  <si>
    <t>460007********4118</t>
  </si>
  <si>
    <t>460200********4919</t>
  </si>
  <si>
    <t>460007********4113</t>
  </si>
  <si>
    <t>460103********3312</t>
  </si>
  <si>
    <t>460200********2918</t>
  </si>
  <si>
    <t>460007********6196</t>
  </si>
  <si>
    <t>460025********0916</t>
  </si>
  <si>
    <t>469007********5890</t>
  </si>
  <si>
    <t>460004********4836</t>
  </si>
  <si>
    <t>460027********0435</t>
  </si>
  <si>
    <t>460031********6433</t>
  </si>
  <si>
    <t>460027********261X</t>
  </si>
  <si>
    <t>460007********7255</t>
  </si>
  <si>
    <t>460004********0011</t>
  </si>
  <si>
    <t>460005********1218</t>
  </si>
  <si>
    <t>460007********0419</t>
  </si>
  <si>
    <t>469023********001X</t>
  </si>
  <si>
    <t>460025********0630</t>
  </si>
  <si>
    <t>412723********657X</t>
  </si>
  <si>
    <t>460004********5219</t>
  </si>
  <si>
    <t>460032********6177</t>
  </si>
  <si>
    <t>460106********3423</t>
  </si>
  <si>
    <t>469007********7613</t>
  </si>
  <si>
    <t>460004********4273</t>
  </si>
  <si>
    <t>460033********3214</t>
  </si>
  <si>
    <t>460003********4813</t>
  </si>
  <si>
    <t>460007********7611</t>
  </si>
  <si>
    <t>460007********7614</t>
  </si>
  <si>
    <t>460025********1228</t>
  </si>
  <si>
    <t>469023********0406</t>
  </si>
  <si>
    <t>460025********3318</t>
  </si>
  <si>
    <t>460007********5363</t>
  </si>
  <si>
    <t>460004********1253</t>
  </si>
  <si>
    <t>460004********5038</t>
  </si>
  <si>
    <t>460006********2926</t>
  </si>
  <si>
    <t>460003********3431</t>
  </si>
  <si>
    <t>460025********2727</t>
  </si>
  <si>
    <t>460003********2654</t>
  </si>
  <si>
    <t>460103********1812</t>
  </si>
  <si>
    <t>469007********6155</t>
  </si>
  <si>
    <t>460034********0435</t>
  </si>
  <si>
    <t>460007********7230</t>
  </si>
  <si>
    <t>412702********1435</t>
  </si>
  <si>
    <t>460033********3890</t>
  </si>
  <si>
    <t>469005********1710</t>
  </si>
  <si>
    <t>460031********6017</t>
  </si>
  <si>
    <t>460005********4818</t>
  </si>
  <si>
    <t>460027********6633</t>
  </si>
  <si>
    <t>460035********1927</t>
  </si>
  <si>
    <t>460028********6819</t>
  </si>
  <si>
    <t>430624********8137</t>
  </si>
  <si>
    <t>460007********2082</t>
  </si>
  <si>
    <t>469007********0025</t>
  </si>
  <si>
    <t>460027********1024</t>
  </si>
  <si>
    <t>460033********3266</t>
  </si>
  <si>
    <t>360726********5212</t>
  </si>
  <si>
    <t>460025********0918</t>
  </si>
  <si>
    <t>460026********4814</t>
  </si>
  <si>
    <t>469007********8067</t>
  </si>
  <si>
    <t>460007********7236</t>
  </si>
  <si>
    <t>460025********0046</t>
  </si>
  <si>
    <t>460007********0433</t>
  </si>
  <si>
    <t>460104********001X</t>
  </si>
  <si>
    <t>460002********6014</t>
  </si>
  <si>
    <t>460006********593X</t>
  </si>
  <si>
    <t>469003********3722</t>
  </si>
  <si>
    <t>460004********5227</t>
  </si>
  <si>
    <t>460027********2010</t>
  </si>
  <si>
    <t>460025********0019</t>
  </si>
  <si>
    <t>460103********0644</t>
  </si>
  <si>
    <t>460007********6819</t>
  </si>
  <si>
    <t>460004********5221</t>
  </si>
  <si>
    <t>460007********0044</t>
  </si>
  <si>
    <t>469023********1357</t>
  </si>
  <si>
    <t>460005********3926</t>
  </si>
  <si>
    <t>460007********762X</t>
  </si>
  <si>
    <t>440804********0829</t>
  </si>
  <si>
    <t>469007********0421</t>
  </si>
  <si>
    <t>460004********0022</t>
  </si>
  <si>
    <t>460025********2746</t>
  </si>
  <si>
    <t>410922********0027</t>
  </si>
  <si>
    <t>460007********5008</t>
  </si>
  <si>
    <t>460004********1219</t>
  </si>
  <si>
    <t>460103********1814</t>
  </si>
  <si>
    <t>460004********0222</t>
  </si>
  <si>
    <t>460007********5766</t>
  </si>
  <si>
    <t>460025********2711</t>
  </si>
  <si>
    <t>469005********4324</t>
  </si>
  <si>
    <t>469007********7236</t>
  </si>
  <si>
    <t>460033********4788</t>
  </si>
  <si>
    <t>460007********6166</t>
  </si>
  <si>
    <t>469007********7621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</si>
</sst>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52"/>
  <sheetViews>
    <sheetView tabSelected="1" workbookViewId="0" topLeftCell="A1">
      <pane ySplit="2" topLeftCell="A46" activePane="bottomLeft" state="frozen"/>
      <selection pane="bottomLeft" activeCell="H50" sqref="H50"/>
    </sheetView>
  </sheetViews>
  <sheetFormatPr defaultColWidth="9.00390625" defaultRowHeight="15"/>
  <cols>
    <col min="1" max="1" width="9.57421875" style="1" customWidth="1"/>
    <col min="2" max="2" width="14.421875" style="1" customWidth="1"/>
    <col min="3" max="3" width="22.421875" style="1" customWidth="1"/>
    <col min="4" max="4" width="10.00390625" style="1" customWidth="1"/>
    <col min="5" max="5" width="11.7109375" style="1" customWidth="1"/>
    <col min="6" max="6" width="22.8515625" style="1" customWidth="1"/>
    <col min="7" max="16384" width="9.00390625" style="1" customWidth="1"/>
  </cols>
  <sheetData>
    <row r="1" spans="1:6" ht="30" customHeight="1">
      <c r="A1" s="2" t="s">
        <v>0</v>
      </c>
      <c r="B1" s="3"/>
      <c r="C1" s="3"/>
      <c r="D1" s="3"/>
      <c r="E1" s="3"/>
      <c r="F1" s="8"/>
    </row>
    <row r="2" spans="1:6" ht="24.75" customHeight="1">
      <c r="A2" s="4" t="s">
        <v>1</v>
      </c>
      <c r="B2" s="4" t="s">
        <v>2</v>
      </c>
      <c r="C2" s="4" t="s">
        <v>3</v>
      </c>
      <c r="D2" s="4" t="s">
        <v>1</v>
      </c>
      <c r="E2" s="4" t="s">
        <v>2</v>
      </c>
      <c r="F2" s="4" t="s">
        <v>3</v>
      </c>
    </row>
    <row r="3" spans="1:6" ht="24.75" customHeight="1">
      <c r="A3" s="5">
        <v>1</v>
      </c>
      <c r="B3" s="6" t="str">
        <f>"符文敏"</f>
        <v>符文敏</v>
      </c>
      <c r="C3" s="7" t="s">
        <v>4</v>
      </c>
      <c r="D3" s="7">
        <v>1851</v>
      </c>
      <c r="E3" s="6" t="str">
        <f>"蔡惠卿"</f>
        <v>蔡惠卿</v>
      </c>
      <c r="F3" s="7" t="s">
        <v>5</v>
      </c>
    </row>
    <row r="4" spans="1:6" ht="24.75" customHeight="1">
      <c r="A4" s="5">
        <v>2</v>
      </c>
      <c r="B4" s="6" t="str">
        <f>"冯诗慧"</f>
        <v>冯诗慧</v>
      </c>
      <c r="C4" s="7" t="s">
        <v>6</v>
      </c>
      <c r="D4" s="7">
        <v>1852</v>
      </c>
      <c r="E4" s="6" t="str">
        <f>"郑雯"</f>
        <v>郑雯</v>
      </c>
      <c r="F4" s="7" t="s">
        <v>7</v>
      </c>
    </row>
    <row r="5" spans="1:6" ht="24.75" customHeight="1">
      <c r="A5" s="5">
        <v>3</v>
      </c>
      <c r="B5" s="6" t="str">
        <f>"邢贞玉"</f>
        <v>邢贞玉</v>
      </c>
      <c r="C5" s="7" t="s">
        <v>8</v>
      </c>
      <c r="D5" s="7">
        <v>1853</v>
      </c>
      <c r="E5" s="6" t="str">
        <f>"符志甄"</f>
        <v>符志甄</v>
      </c>
      <c r="F5" s="7" t="s">
        <v>9</v>
      </c>
    </row>
    <row r="6" spans="1:6" ht="24.75" customHeight="1">
      <c r="A6" s="5">
        <v>4</v>
      </c>
      <c r="B6" s="6" t="str">
        <f>"黄子瑄"</f>
        <v>黄子瑄</v>
      </c>
      <c r="C6" s="7" t="s">
        <v>10</v>
      </c>
      <c r="D6" s="7">
        <v>1854</v>
      </c>
      <c r="E6" s="6" t="str">
        <f>"符丽萍"</f>
        <v>符丽萍</v>
      </c>
      <c r="F6" s="7" t="s">
        <v>11</v>
      </c>
    </row>
    <row r="7" spans="1:6" ht="24.75" customHeight="1">
      <c r="A7" s="5">
        <v>5</v>
      </c>
      <c r="B7" s="6" t="str">
        <f>"岑宏"</f>
        <v>岑宏</v>
      </c>
      <c r="C7" s="7" t="s">
        <v>12</v>
      </c>
      <c r="D7" s="7">
        <v>1855</v>
      </c>
      <c r="E7" s="6" t="str">
        <f>"余婷婷"</f>
        <v>余婷婷</v>
      </c>
      <c r="F7" s="7" t="s">
        <v>13</v>
      </c>
    </row>
    <row r="8" spans="1:6" ht="24.75" customHeight="1">
      <c r="A8" s="5">
        <v>6</v>
      </c>
      <c r="B8" s="6" t="str">
        <f>"王慧青"</f>
        <v>王慧青</v>
      </c>
      <c r="C8" s="7" t="s">
        <v>14</v>
      </c>
      <c r="D8" s="7">
        <v>1856</v>
      </c>
      <c r="E8" s="6" t="str">
        <f>"朱秋蕾"</f>
        <v>朱秋蕾</v>
      </c>
      <c r="F8" s="7" t="s">
        <v>15</v>
      </c>
    </row>
    <row r="9" spans="1:6" ht="24.75" customHeight="1">
      <c r="A9" s="5">
        <v>7</v>
      </c>
      <c r="B9" s="6" t="str">
        <f>"陈祈含"</f>
        <v>陈祈含</v>
      </c>
      <c r="C9" s="7" t="s">
        <v>16</v>
      </c>
      <c r="D9" s="7">
        <v>1857</v>
      </c>
      <c r="E9" s="6" t="str">
        <f>"汤姝谚"</f>
        <v>汤姝谚</v>
      </c>
      <c r="F9" s="7" t="s">
        <v>17</v>
      </c>
    </row>
    <row r="10" spans="1:6" ht="24.75" customHeight="1">
      <c r="A10" s="5">
        <v>8</v>
      </c>
      <c r="B10" s="6" t="str">
        <f>"谭月籼"</f>
        <v>谭月籼</v>
      </c>
      <c r="C10" s="7" t="s">
        <v>18</v>
      </c>
      <c r="D10" s="7">
        <v>1858</v>
      </c>
      <c r="E10" s="6" t="str">
        <f>"李龙"</f>
        <v>李龙</v>
      </c>
      <c r="F10" s="7" t="s">
        <v>19</v>
      </c>
    </row>
    <row r="11" spans="1:6" ht="24.75" customHeight="1">
      <c r="A11" s="5">
        <v>9</v>
      </c>
      <c r="B11" s="6" t="str">
        <f>"邢叶萍"</f>
        <v>邢叶萍</v>
      </c>
      <c r="C11" s="7" t="s">
        <v>20</v>
      </c>
      <c r="D11" s="7">
        <v>1859</v>
      </c>
      <c r="E11" s="6" t="str">
        <f>"林宣汐"</f>
        <v>林宣汐</v>
      </c>
      <c r="F11" s="7" t="s">
        <v>15</v>
      </c>
    </row>
    <row r="12" spans="1:6" ht="24.75" customHeight="1">
      <c r="A12" s="5">
        <v>10</v>
      </c>
      <c r="B12" s="6" t="str">
        <f>"王岭"</f>
        <v>王岭</v>
      </c>
      <c r="C12" s="7" t="s">
        <v>21</v>
      </c>
      <c r="D12" s="7">
        <v>1860</v>
      </c>
      <c r="E12" s="6" t="str">
        <f>"王录佳"</f>
        <v>王录佳</v>
      </c>
      <c r="F12" s="7" t="s">
        <v>22</v>
      </c>
    </row>
    <row r="13" spans="1:6" ht="24.75" customHeight="1">
      <c r="A13" s="5">
        <v>11</v>
      </c>
      <c r="B13" s="6" t="str">
        <f>"张一"</f>
        <v>张一</v>
      </c>
      <c r="C13" s="7" t="s">
        <v>23</v>
      </c>
      <c r="D13" s="7">
        <v>1861</v>
      </c>
      <c r="E13" s="6" t="str">
        <f>"黎晓扬"</f>
        <v>黎晓扬</v>
      </c>
      <c r="F13" s="7" t="s">
        <v>24</v>
      </c>
    </row>
    <row r="14" spans="1:6" ht="24.75" customHeight="1">
      <c r="A14" s="5">
        <v>12</v>
      </c>
      <c r="B14" s="6" t="str">
        <f>"杜琪琪"</f>
        <v>杜琪琪</v>
      </c>
      <c r="C14" s="7" t="s">
        <v>25</v>
      </c>
      <c r="D14" s="7">
        <v>1862</v>
      </c>
      <c r="E14" s="6" t="str">
        <f>"李选军"</f>
        <v>李选军</v>
      </c>
      <c r="F14" s="7" t="s">
        <v>26</v>
      </c>
    </row>
    <row r="15" spans="1:6" ht="24.75" customHeight="1">
      <c r="A15" s="5">
        <v>13</v>
      </c>
      <c r="B15" s="6" t="str">
        <f>"钱丽波"</f>
        <v>钱丽波</v>
      </c>
      <c r="C15" s="7" t="s">
        <v>27</v>
      </c>
      <c r="D15" s="7">
        <v>1863</v>
      </c>
      <c r="E15" s="6" t="str">
        <f>"吉训豪"</f>
        <v>吉训豪</v>
      </c>
      <c r="F15" s="7" t="s">
        <v>28</v>
      </c>
    </row>
    <row r="16" spans="1:6" ht="24.75" customHeight="1">
      <c r="A16" s="5">
        <v>14</v>
      </c>
      <c r="B16" s="6" t="str">
        <f>"林明俊"</f>
        <v>林明俊</v>
      </c>
      <c r="C16" s="7" t="s">
        <v>29</v>
      </c>
      <c r="D16" s="7">
        <v>1864</v>
      </c>
      <c r="E16" s="6" t="str">
        <f>"孙康豪"</f>
        <v>孙康豪</v>
      </c>
      <c r="F16" s="7" t="s">
        <v>30</v>
      </c>
    </row>
    <row r="17" spans="1:6" ht="24.75" customHeight="1">
      <c r="A17" s="5">
        <v>15</v>
      </c>
      <c r="B17" s="6" t="str">
        <f>"林东震"</f>
        <v>林东震</v>
      </c>
      <c r="C17" s="7" t="s">
        <v>31</v>
      </c>
      <c r="D17" s="7">
        <v>1865</v>
      </c>
      <c r="E17" s="6" t="str">
        <f>"黄宽"</f>
        <v>黄宽</v>
      </c>
      <c r="F17" s="7" t="s">
        <v>32</v>
      </c>
    </row>
    <row r="18" spans="1:6" ht="24.75" customHeight="1">
      <c r="A18" s="5">
        <v>16</v>
      </c>
      <c r="B18" s="6" t="str">
        <f>"黄伟"</f>
        <v>黄伟</v>
      </c>
      <c r="C18" s="7" t="s">
        <v>33</v>
      </c>
      <c r="D18" s="7">
        <v>1866</v>
      </c>
      <c r="E18" s="6" t="str">
        <f>"梁玲"</f>
        <v>梁玲</v>
      </c>
      <c r="F18" s="7" t="s">
        <v>34</v>
      </c>
    </row>
    <row r="19" spans="1:6" ht="24.75" customHeight="1">
      <c r="A19" s="5">
        <v>17</v>
      </c>
      <c r="B19" s="6" t="str">
        <f>"林子渲"</f>
        <v>林子渲</v>
      </c>
      <c r="C19" s="7" t="s">
        <v>35</v>
      </c>
      <c r="D19" s="7">
        <v>1867</v>
      </c>
      <c r="E19" s="6" t="str">
        <f>"符谷红"</f>
        <v>符谷红</v>
      </c>
      <c r="F19" s="7" t="s">
        <v>36</v>
      </c>
    </row>
    <row r="20" spans="1:6" ht="24.75" customHeight="1">
      <c r="A20" s="5">
        <v>18</v>
      </c>
      <c r="B20" s="6" t="str">
        <f>"卢柳彤"</f>
        <v>卢柳彤</v>
      </c>
      <c r="C20" s="7" t="s">
        <v>37</v>
      </c>
      <c r="D20" s="7">
        <v>1868</v>
      </c>
      <c r="E20" s="6" t="str">
        <f>"王乙润"</f>
        <v>王乙润</v>
      </c>
      <c r="F20" s="7" t="s">
        <v>38</v>
      </c>
    </row>
    <row r="21" spans="1:6" ht="24.75" customHeight="1">
      <c r="A21" s="5">
        <v>19</v>
      </c>
      <c r="B21" s="6" t="str">
        <f>"迟煜佩"</f>
        <v>迟煜佩</v>
      </c>
      <c r="C21" s="7" t="s">
        <v>39</v>
      </c>
      <c r="D21" s="7">
        <v>1869</v>
      </c>
      <c r="E21" s="6" t="str">
        <f>"陈善景"</f>
        <v>陈善景</v>
      </c>
      <c r="F21" s="7" t="s">
        <v>40</v>
      </c>
    </row>
    <row r="22" spans="1:6" ht="24.75" customHeight="1">
      <c r="A22" s="5">
        <v>20</v>
      </c>
      <c r="B22" s="6" t="str">
        <f>"陆新风"</f>
        <v>陆新风</v>
      </c>
      <c r="C22" s="7" t="s">
        <v>41</v>
      </c>
      <c r="D22" s="7">
        <v>1870</v>
      </c>
      <c r="E22" s="6" t="str">
        <f>"陈辉泽"</f>
        <v>陈辉泽</v>
      </c>
      <c r="F22" s="7" t="s">
        <v>42</v>
      </c>
    </row>
    <row r="23" spans="1:6" ht="24.75" customHeight="1">
      <c r="A23" s="5">
        <v>21</v>
      </c>
      <c r="B23" s="6" t="str">
        <f>"荆晶"</f>
        <v>荆晶</v>
      </c>
      <c r="C23" s="7" t="s">
        <v>43</v>
      </c>
      <c r="D23" s="7">
        <v>1871</v>
      </c>
      <c r="E23" s="6" t="str">
        <f>"王祚大"</f>
        <v>王祚大</v>
      </c>
      <c r="F23" s="7" t="s">
        <v>44</v>
      </c>
    </row>
    <row r="24" spans="1:6" ht="24.75" customHeight="1">
      <c r="A24" s="5">
        <v>22</v>
      </c>
      <c r="B24" s="6" t="str">
        <f>"陈彩妮"</f>
        <v>陈彩妮</v>
      </c>
      <c r="C24" s="7" t="s">
        <v>45</v>
      </c>
      <c r="D24" s="7">
        <v>1872</v>
      </c>
      <c r="E24" s="6" t="str">
        <f>"钟显坤"</f>
        <v>钟显坤</v>
      </c>
      <c r="F24" s="7" t="s">
        <v>46</v>
      </c>
    </row>
    <row r="25" spans="1:6" ht="24.75" customHeight="1">
      <c r="A25" s="5">
        <v>23</v>
      </c>
      <c r="B25" s="6" t="str">
        <f>"曾健珂"</f>
        <v>曾健珂</v>
      </c>
      <c r="C25" s="7" t="s">
        <v>47</v>
      </c>
      <c r="D25" s="7">
        <v>1873</v>
      </c>
      <c r="E25" s="6" t="str">
        <f>"冯侃"</f>
        <v>冯侃</v>
      </c>
      <c r="F25" s="7" t="s">
        <v>48</v>
      </c>
    </row>
    <row r="26" spans="1:6" ht="24.75" customHeight="1">
      <c r="A26" s="5">
        <v>24</v>
      </c>
      <c r="B26" s="6" t="str">
        <f>"刘秋余"</f>
        <v>刘秋余</v>
      </c>
      <c r="C26" s="7" t="s">
        <v>49</v>
      </c>
      <c r="D26" s="7">
        <v>1874</v>
      </c>
      <c r="E26" s="6" t="str">
        <f>"骆麒妃"</f>
        <v>骆麒妃</v>
      </c>
      <c r="F26" s="7" t="s">
        <v>50</v>
      </c>
    </row>
    <row r="27" spans="1:6" ht="24.75" customHeight="1">
      <c r="A27" s="5">
        <v>25</v>
      </c>
      <c r="B27" s="6" t="str">
        <f>"曾捷"</f>
        <v>曾捷</v>
      </c>
      <c r="C27" s="7" t="s">
        <v>51</v>
      </c>
      <c r="D27" s="7">
        <v>1875</v>
      </c>
      <c r="E27" s="6" t="str">
        <f>"薛富广"</f>
        <v>薛富广</v>
      </c>
      <c r="F27" s="7" t="s">
        <v>52</v>
      </c>
    </row>
    <row r="28" spans="1:6" ht="24.75" customHeight="1">
      <c r="A28" s="5">
        <v>26</v>
      </c>
      <c r="B28" s="6" t="str">
        <f>"邱茜"</f>
        <v>邱茜</v>
      </c>
      <c r="C28" s="7" t="s">
        <v>53</v>
      </c>
      <c r="D28" s="7">
        <v>1876</v>
      </c>
      <c r="E28" s="6" t="str">
        <f>"董孝文"</f>
        <v>董孝文</v>
      </c>
      <c r="F28" s="7" t="s">
        <v>54</v>
      </c>
    </row>
    <row r="29" spans="1:6" ht="24.75" customHeight="1">
      <c r="A29" s="5">
        <v>27</v>
      </c>
      <c r="B29" s="6" t="str">
        <f>"刘兴泺"</f>
        <v>刘兴泺</v>
      </c>
      <c r="C29" s="7" t="s">
        <v>55</v>
      </c>
      <c r="D29" s="7">
        <v>1877</v>
      </c>
      <c r="E29" s="6" t="str">
        <f>"李杨"</f>
        <v>李杨</v>
      </c>
      <c r="F29" s="7" t="s">
        <v>56</v>
      </c>
    </row>
    <row r="30" spans="1:6" ht="24.75" customHeight="1">
      <c r="A30" s="5">
        <v>28</v>
      </c>
      <c r="B30" s="6" t="str">
        <f>"王杰汝"</f>
        <v>王杰汝</v>
      </c>
      <c r="C30" s="7" t="s">
        <v>57</v>
      </c>
      <c r="D30" s="7">
        <v>1878</v>
      </c>
      <c r="E30" s="6" t="str">
        <f>"邱仁杰"</f>
        <v>邱仁杰</v>
      </c>
      <c r="F30" s="7" t="s">
        <v>58</v>
      </c>
    </row>
    <row r="31" spans="1:6" ht="24.75" customHeight="1">
      <c r="A31" s="5">
        <v>29</v>
      </c>
      <c r="B31" s="6" t="str">
        <f>"符蓝予"</f>
        <v>符蓝予</v>
      </c>
      <c r="C31" s="7" t="s">
        <v>59</v>
      </c>
      <c r="D31" s="7">
        <v>1879</v>
      </c>
      <c r="E31" s="6" t="str">
        <f>"吴浚玮"</f>
        <v>吴浚玮</v>
      </c>
      <c r="F31" s="7" t="s">
        <v>60</v>
      </c>
    </row>
    <row r="32" spans="1:6" ht="24.75" customHeight="1">
      <c r="A32" s="5">
        <v>30</v>
      </c>
      <c r="B32" s="6" t="str">
        <f>"刘子珊"</f>
        <v>刘子珊</v>
      </c>
      <c r="C32" s="7" t="s">
        <v>61</v>
      </c>
      <c r="D32" s="7">
        <v>1880</v>
      </c>
      <c r="E32" s="6" t="str">
        <f>"陈学广"</f>
        <v>陈学广</v>
      </c>
      <c r="F32" s="7" t="s">
        <v>62</v>
      </c>
    </row>
    <row r="33" spans="1:6" ht="24.75" customHeight="1">
      <c r="A33" s="5">
        <v>31</v>
      </c>
      <c r="B33" s="6" t="str">
        <f>"云燕"</f>
        <v>云燕</v>
      </c>
      <c r="C33" s="7" t="s">
        <v>63</v>
      </c>
      <c r="D33" s="7">
        <v>1881</v>
      </c>
      <c r="E33" s="6" t="str">
        <f>"林道醇"</f>
        <v>林道醇</v>
      </c>
      <c r="F33" s="7" t="s">
        <v>64</v>
      </c>
    </row>
    <row r="34" spans="1:6" ht="24.75" customHeight="1">
      <c r="A34" s="5">
        <v>32</v>
      </c>
      <c r="B34" s="6" t="str">
        <f>"丁亮"</f>
        <v>丁亮</v>
      </c>
      <c r="C34" s="7" t="s">
        <v>65</v>
      </c>
      <c r="D34" s="7">
        <v>1882</v>
      </c>
      <c r="E34" s="6" t="str">
        <f>"王庆军"</f>
        <v>王庆军</v>
      </c>
      <c r="F34" s="7" t="s">
        <v>66</v>
      </c>
    </row>
    <row r="35" spans="1:6" ht="24.75" customHeight="1">
      <c r="A35" s="5">
        <v>33</v>
      </c>
      <c r="B35" s="6" t="str">
        <f>"陈玺匀"</f>
        <v>陈玺匀</v>
      </c>
      <c r="C35" s="7" t="s">
        <v>67</v>
      </c>
      <c r="D35" s="7">
        <v>1883</v>
      </c>
      <c r="E35" s="6" t="str">
        <f>"潘姿任"</f>
        <v>潘姿任</v>
      </c>
      <c r="F35" s="7" t="s">
        <v>68</v>
      </c>
    </row>
    <row r="36" spans="1:6" ht="24.75" customHeight="1">
      <c r="A36" s="5">
        <v>34</v>
      </c>
      <c r="B36" s="6" t="str">
        <f>"黄日鼎"</f>
        <v>黄日鼎</v>
      </c>
      <c r="C36" s="7" t="s">
        <v>69</v>
      </c>
      <c r="D36" s="7">
        <v>1884</v>
      </c>
      <c r="E36" s="6" t="str">
        <f>"林关会"</f>
        <v>林关会</v>
      </c>
      <c r="F36" s="7" t="s">
        <v>70</v>
      </c>
    </row>
    <row r="37" spans="1:6" ht="24.75" customHeight="1">
      <c r="A37" s="5">
        <v>35</v>
      </c>
      <c r="B37" s="6" t="str">
        <f>"柯紫璇"</f>
        <v>柯紫璇</v>
      </c>
      <c r="C37" s="7" t="s">
        <v>71</v>
      </c>
      <c r="D37" s="7">
        <v>1885</v>
      </c>
      <c r="E37" s="6" t="str">
        <f>"陈鹏吉"</f>
        <v>陈鹏吉</v>
      </c>
      <c r="F37" s="7" t="s">
        <v>72</v>
      </c>
    </row>
    <row r="38" spans="1:6" ht="24.75" customHeight="1">
      <c r="A38" s="5">
        <v>36</v>
      </c>
      <c r="B38" s="6" t="str">
        <f>"陈王栎"</f>
        <v>陈王栎</v>
      </c>
      <c r="C38" s="7" t="s">
        <v>73</v>
      </c>
      <c r="D38" s="7">
        <v>1886</v>
      </c>
      <c r="E38" s="6" t="str">
        <f>"王大薪"</f>
        <v>王大薪</v>
      </c>
      <c r="F38" s="7" t="s">
        <v>74</v>
      </c>
    </row>
    <row r="39" spans="1:6" ht="24.75" customHeight="1">
      <c r="A39" s="5">
        <v>37</v>
      </c>
      <c r="B39" s="6" t="str">
        <f>"王思婕"</f>
        <v>王思婕</v>
      </c>
      <c r="C39" s="7" t="s">
        <v>75</v>
      </c>
      <c r="D39" s="7">
        <v>1887</v>
      </c>
      <c r="E39" s="6" t="str">
        <f>"蔡佳璇"</f>
        <v>蔡佳璇</v>
      </c>
      <c r="F39" s="7" t="s">
        <v>76</v>
      </c>
    </row>
    <row r="40" spans="1:6" ht="24.75" customHeight="1">
      <c r="A40" s="5">
        <v>38</v>
      </c>
      <c r="B40" s="6" t="str">
        <f>"李榕棋"</f>
        <v>李榕棋</v>
      </c>
      <c r="C40" s="7" t="s">
        <v>77</v>
      </c>
      <c r="D40" s="7">
        <v>1888</v>
      </c>
      <c r="E40" s="6" t="str">
        <f>"颜木芬"</f>
        <v>颜木芬</v>
      </c>
      <c r="F40" s="7" t="s">
        <v>78</v>
      </c>
    </row>
    <row r="41" spans="1:6" ht="24.75" customHeight="1">
      <c r="A41" s="5">
        <v>39</v>
      </c>
      <c r="B41" s="6" t="str">
        <f>"何才丁"</f>
        <v>何才丁</v>
      </c>
      <c r="C41" s="7" t="s">
        <v>79</v>
      </c>
      <c r="D41" s="7">
        <v>1889</v>
      </c>
      <c r="E41" s="6" t="str">
        <f>"张海丽"</f>
        <v>张海丽</v>
      </c>
      <c r="F41" s="7" t="s">
        <v>80</v>
      </c>
    </row>
    <row r="42" spans="1:6" ht="24.75" customHeight="1">
      <c r="A42" s="5">
        <v>40</v>
      </c>
      <c r="B42" s="6" t="str">
        <f>"陈梦琪"</f>
        <v>陈梦琪</v>
      </c>
      <c r="C42" s="7" t="s">
        <v>81</v>
      </c>
      <c r="D42" s="7">
        <v>1890</v>
      </c>
      <c r="E42" s="6" t="str">
        <f>"林义雄"</f>
        <v>林义雄</v>
      </c>
      <c r="F42" s="7" t="s">
        <v>82</v>
      </c>
    </row>
    <row r="43" spans="1:6" ht="24.75" customHeight="1">
      <c r="A43" s="5">
        <v>41</v>
      </c>
      <c r="B43" s="6" t="str">
        <f>"王家燕"</f>
        <v>王家燕</v>
      </c>
      <c r="C43" s="7" t="s">
        <v>83</v>
      </c>
      <c r="D43" s="7">
        <v>1891</v>
      </c>
      <c r="E43" s="6" t="str">
        <f>"林少钊"</f>
        <v>林少钊</v>
      </c>
      <c r="F43" s="7" t="s">
        <v>84</v>
      </c>
    </row>
    <row r="44" spans="1:6" ht="24.75" customHeight="1">
      <c r="A44" s="5">
        <v>42</v>
      </c>
      <c r="B44" s="6" t="str">
        <f>"詹黎灵"</f>
        <v>詹黎灵</v>
      </c>
      <c r="C44" s="7" t="s">
        <v>85</v>
      </c>
      <c r="D44" s="7">
        <v>1892</v>
      </c>
      <c r="E44" s="6" t="str">
        <f>"何卜富"</f>
        <v>何卜富</v>
      </c>
      <c r="F44" s="7" t="s">
        <v>86</v>
      </c>
    </row>
    <row r="45" spans="1:6" ht="24.75" customHeight="1">
      <c r="A45" s="5">
        <v>43</v>
      </c>
      <c r="B45" s="6" t="str">
        <f>"张莹"</f>
        <v>张莹</v>
      </c>
      <c r="C45" s="7" t="s">
        <v>87</v>
      </c>
      <c r="D45" s="7">
        <v>1893</v>
      </c>
      <c r="E45" s="6" t="str">
        <f>"王小慧"</f>
        <v>王小慧</v>
      </c>
      <c r="F45" s="7" t="s">
        <v>88</v>
      </c>
    </row>
    <row r="46" spans="1:6" ht="24.75" customHeight="1">
      <c r="A46" s="5">
        <v>44</v>
      </c>
      <c r="B46" s="6" t="str">
        <f>"林秋"</f>
        <v>林秋</v>
      </c>
      <c r="C46" s="7" t="s">
        <v>89</v>
      </c>
      <c r="D46" s="7">
        <v>1894</v>
      </c>
      <c r="E46" s="6" t="str">
        <f>"余洋"</f>
        <v>余洋</v>
      </c>
      <c r="F46" s="7" t="s">
        <v>90</v>
      </c>
    </row>
    <row r="47" spans="1:6" ht="24.75" customHeight="1">
      <c r="A47" s="5">
        <v>45</v>
      </c>
      <c r="B47" s="6" t="str">
        <f>"周轩畅"</f>
        <v>周轩畅</v>
      </c>
      <c r="C47" s="7" t="s">
        <v>91</v>
      </c>
      <c r="D47" s="7">
        <v>1895</v>
      </c>
      <c r="E47" s="6" t="str">
        <f>"黄宇"</f>
        <v>黄宇</v>
      </c>
      <c r="F47" s="7" t="s">
        <v>92</v>
      </c>
    </row>
    <row r="48" spans="1:6" ht="24.75" customHeight="1">
      <c r="A48" s="5">
        <v>46</v>
      </c>
      <c r="B48" s="6" t="str">
        <f>"陈莹玉"</f>
        <v>陈莹玉</v>
      </c>
      <c r="C48" s="7" t="s">
        <v>93</v>
      </c>
      <c r="D48" s="7">
        <v>1896</v>
      </c>
      <c r="E48" s="6" t="str">
        <f>"王兴"</f>
        <v>王兴</v>
      </c>
      <c r="F48" s="7" t="s">
        <v>94</v>
      </c>
    </row>
    <row r="49" spans="1:6" ht="24.75" customHeight="1">
      <c r="A49" s="5">
        <v>47</v>
      </c>
      <c r="B49" s="6" t="str">
        <f>"李怀国"</f>
        <v>李怀国</v>
      </c>
      <c r="C49" s="7" t="s">
        <v>95</v>
      </c>
      <c r="D49" s="7">
        <v>1897</v>
      </c>
      <c r="E49" s="6" t="str">
        <f>"莫兰英"</f>
        <v>莫兰英</v>
      </c>
      <c r="F49" s="7" t="s">
        <v>96</v>
      </c>
    </row>
    <row r="50" spans="1:6" ht="24.75" customHeight="1">
      <c r="A50" s="5">
        <v>48</v>
      </c>
      <c r="B50" s="6" t="str">
        <f>"游文鑫"</f>
        <v>游文鑫</v>
      </c>
      <c r="C50" s="7" t="s">
        <v>97</v>
      </c>
      <c r="D50" s="7">
        <v>1898</v>
      </c>
      <c r="E50" s="6" t="str">
        <f>"杜林森"</f>
        <v>杜林森</v>
      </c>
      <c r="F50" s="7" t="s">
        <v>98</v>
      </c>
    </row>
    <row r="51" spans="1:6" ht="24.75" customHeight="1">
      <c r="A51" s="5">
        <v>49</v>
      </c>
      <c r="B51" s="6" t="str">
        <f>"钱晓萍"</f>
        <v>钱晓萍</v>
      </c>
      <c r="C51" s="7" t="s">
        <v>99</v>
      </c>
      <c r="D51" s="7">
        <v>1899</v>
      </c>
      <c r="E51" s="6" t="str">
        <f>"许振群"</f>
        <v>许振群</v>
      </c>
      <c r="F51" s="7" t="s">
        <v>100</v>
      </c>
    </row>
    <row r="52" spans="1:6" ht="24.75" customHeight="1">
      <c r="A52" s="5">
        <v>50</v>
      </c>
      <c r="B52" s="6" t="str">
        <f>"陈山余"</f>
        <v>陈山余</v>
      </c>
      <c r="C52" s="7" t="s">
        <v>101</v>
      </c>
      <c r="D52" s="7">
        <v>1900</v>
      </c>
      <c r="E52" s="6" t="str">
        <f>"吴慧妍"</f>
        <v>吴慧妍</v>
      </c>
      <c r="F52" s="7" t="s">
        <v>102</v>
      </c>
    </row>
    <row r="53" spans="1:6" ht="24.75" customHeight="1">
      <c r="A53" s="5">
        <v>51</v>
      </c>
      <c r="B53" s="6" t="str">
        <f>"付俊山"</f>
        <v>付俊山</v>
      </c>
      <c r="C53" s="7" t="s">
        <v>103</v>
      </c>
      <c r="D53" s="7">
        <v>1901</v>
      </c>
      <c r="E53" s="6" t="str">
        <f>"林禄森"</f>
        <v>林禄森</v>
      </c>
      <c r="F53" s="7" t="s">
        <v>104</v>
      </c>
    </row>
    <row r="54" spans="1:6" ht="24.75" customHeight="1">
      <c r="A54" s="5">
        <v>52</v>
      </c>
      <c r="B54" s="6" t="str">
        <f>"邢明倩"</f>
        <v>邢明倩</v>
      </c>
      <c r="C54" s="7" t="s">
        <v>105</v>
      </c>
      <c r="D54" s="7">
        <v>1902</v>
      </c>
      <c r="E54" s="6" t="str">
        <f>"叶紫薇"</f>
        <v>叶紫薇</v>
      </c>
      <c r="F54" s="7" t="s">
        <v>106</v>
      </c>
    </row>
    <row r="55" spans="1:6" ht="24.75" customHeight="1">
      <c r="A55" s="5">
        <v>53</v>
      </c>
      <c r="B55" s="6" t="str">
        <f>"杨学琴"</f>
        <v>杨学琴</v>
      </c>
      <c r="C55" s="7" t="s">
        <v>107</v>
      </c>
      <c r="D55" s="7">
        <v>1903</v>
      </c>
      <c r="E55" s="6" t="str">
        <f>"钟学贤"</f>
        <v>钟学贤</v>
      </c>
      <c r="F55" s="7" t="s">
        <v>108</v>
      </c>
    </row>
    <row r="56" spans="1:6" ht="24.75" customHeight="1">
      <c r="A56" s="5">
        <v>54</v>
      </c>
      <c r="B56" s="6" t="str">
        <f>"吉盈"</f>
        <v>吉盈</v>
      </c>
      <c r="C56" s="7" t="s">
        <v>109</v>
      </c>
      <c r="D56" s="7">
        <v>1904</v>
      </c>
      <c r="E56" s="6" t="str">
        <f>"黄晶晶"</f>
        <v>黄晶晶</v>
      </c>
      <c r="F56" s="7" t="s">
        <v>110</v>
      </c>
    </row>
    <row r="57" spans="1:6" ht="24.75" customHeight="1">
      <c r="A57" s="5">
        <v>55</v>
      </c>
      <c r="B57" s="6" t="str">
        <f>"周婷"</f>
        <v>周婷</v>
      </c>
      <c r="C57" s="7" t="s">
        <v>111</v>
      </c>
      <c r="D57" s="7">
        <v>1905</v>
      </c>
      <c r="E57" s="6" t="str">
        <f>"邓小梅"</f>
        <v>邓小梅</v>
      </c>
      <c r="F57" s="7" t="s">
        <v>112</v>
      </c>
    </row>
    <row r="58" spans="1:6" ht="24.75" customHeight="1">
      <c r="A58" s="5">
        <v>56</v>
      </c>
      <c r="B58" s="6" t="str">
        <f>"张宁"</f>
        <v>张宁</v>
      </c>
      <c r="C58" s="7" t="s">
        <v>113</v>
      </c>
      <c r="D58" s="7">
        <v>1906</v>
      </c>
      <c r="E58" s="6" t="str">
        <f>"黄良峰"</f>
        <v>黄良峰</v>
      </c>
      <c r="F58" s="7" t="s">
        <v>114</v>
      </c>
    </row>
    <row r="59" spans="1:6" ht="24.75" customHeight="1">
      <c r="A59" s="5">
        <v>57</v>
      </c>
      <c r="B59" s="6" t="str">
        <f>"肖慧敏"</f>
        <v>肖慧敏</v>
      </c>
      <c r="C59" s="7" t="s">
        <v>115</v>
      </c>
      <c r="D59" s="7">
        <v>1907</v>
      </c>
      <c r="E59" s="6" t="str">
        <f>"吴英武"</f>
        <v>吴英武</v>
      </c>
      <c r="F59" s="7" t="s">
        <v>116</v>
      </c>
    </row>
    <row r="60" spans="1:6" ht="24.75" customHeight="1">
      <c r="A60" s="5">
        <v>58</v>
      </c>
      <c r="B60" s="6" t="str">
        <f>"李欣茹"</f>
        <v>李欣茹</v>
      </c>
      <c r="C60" s="7" t="s">
        <v>117</v>
      </c>
      <c r="D60" s="7">
        <v>1908</v>
      </c>
      <c r="E60" s="6" t="str">
        <f>"黄艳"</f>
        <v>黄艳</v>
      </c>
      <c r="F60" s="7" t="s">
        <v>118</v>
      </c>
    </row>
    <row r="61" spans="1:6" ht="24.75" customHeight="1">
      <c r="A61" s="5">
        <v>59</v>
      </c>
      <c r="B61" s="6" t="str">
        <f>"崔源霖"</f>
        <v>崔源霖</v>
      </c>
      <c r="C61" s="7" t="s">
        <v>119</v>
      </c>
      <c r="D61" s="7">
        <v>1909</v>
      </c>
      <c r="E61" s="6" t="str">
        <f>"王发"</f>
        <v>王发</v>
      </c>
      <c r="F61" s="7" t="s">
        <v>120</v>
      </c>
    </row>
    <row r="62" spans="1:6" ht="24.75" customHeight="1">
      <c r="A62" s="5">
        <v>60</v>
      </c>
      <c r="B62" s="6" t="str">
        <f>"王梓先"</f>
        <v>王梓先</v>
      </c>
      <c r="C62" s="7" t="s">
        <v>121</v>
      </c>
      <c r="D62" s="7">
        <v>1910</v>
      </c>
      <c r="E62" s="6" t="str">
        <f>"吴伦博"</f>
        <v>吴伦博</v>
      </c>
      <c r="F62" s="7" t="s">
        <v>122</v>
      </c>
    </row>
    <row r="63" spans="1:6" ht="24.75" customHeight="1">
      <c r="A63" s="5">
        <v>61</v>
      </c>
      <c r="B63" s="6" t="str">
        <f>"王梓贤"</f>
        <v>王梓贤</v>
      </c>
      <c r="C63" s="7" t="s">
        <v>123</v>
      </c>
      <c r="D63" s="7">
        <v>1911</v>
      </c>
      <c r="E63" s="6" t="str">
        <f>"陈萱峰"</f>
        <v>陈萱峰</v>
      </c>
      <c r="F63" s="7" t="s">
        <v>124</v>
      </c>
    </row>
    <row r="64" spans="1:6" ht="24.75" customHeight="1">
      <c r="A64" s="5">
        <v>62</v>
      </c>
      <c r="B64" s="6" t="str">
        <f>"陈宏杰"</f>
        <v>陈宏杰</v>
      </c>
      <c r="C64" s="7" t="s">
        <v>125</v>
      </c>
      <c r="D64" s="7">
        <v>1912</v>
      </c>
      <c r="E64" s="6" t="str">
        <f>"王端友"</f>
        <v>王端友</v>
      </c>
      <c r="F64" s="7" t="s">
        <v>126</v>
      </c>
    </row>
    <row r="65" spans="1:6" ht="24.75" customHeight="1">
      <c r="A65" s="5">
        <v>63</v>
      </c>
      <c r="B65" s="6" t="str">
        <f>"王冰"</f>
        <v>王冰</v>
      </c>
      <c r="C65" s="7" t="s">
        <v>127</v>
      </c>
      <c r="D65" s="7">
        <v>1913</v>
      </c>
      <c r="E65" s="6" t="str">
        <f>"吴清忠"</f>
        <v>吴清忠</v>
      </c>
      <c r="F65" s="7" t="s">
        <v>128</v>
      </c>
    </row>
    <row r="66" spans="1:6" ht="24.75" customHeight="1">
      <c r="A66" s="5">
        <v>64</v>
      </c>
      <c r="B66" s="6" t="str">
        <f>"虞键"</f>
        <v>虞键</v>
      </c>
      <c r="C66" s="7" t="s">
        <v>129</v>
      </c>
      <c r="D66" s="7">
        <v>1914</v>
      </c>
      <c r="E66" s="6" t="str">
        <f>"符冬霞"</f>
        <v>符冬霞</v>
      </c>
      <c r="F66" s="7" t="s">
        <v>130</v>
      </c>
    </row>
    <row r="67" spans="1:6" ht="24.75" customHeight="1">
      <c r="A67" s="5">
        <v>65</v>
      </c>
      <c r="B67" s="6" t="str">
        <f>"胡秀春"</f>
        <v>胡秀春</v>
      </c>
      <c r="C67" s="7" t="s">
        <v>131</v>
      </c>
      <c r="D67" s="7">
        <v>1915</v>
      </c>
      <c r="E67" s="6" t="str">
        <f>"倪泽辉"</f>
        <v>倪泽辉</v>
      </c>
      <c r="F67" s="7" t="s">
        <v>132</v>
      </c>
    </row>
    <row r="68" spans="1:6" ht="24.75" customHeight="1">
      <c r="A68" s="5">
        <v>66</v>
      </c>
      <c r="B68" s="6" t="str">
        <f>"李梦"</f>
        <v>李梦</v>
      </c>
      <c r="C68" s="7" t="s">
        <v>133</v>
      </c>
      <c r="D68" s="7">
        <v>1916</v>
      </c>
      <c r="E68" s="6" t="str">
        <f>"李斐"</f>
        <v>李斐</v>
      </c>
      <c r="F68" s="7" t="s">
        <v>134</v>
      </c>
    </row>
    <row r="69" spans="1:6" ht="24.75" customHeight="1">
      <c r="A69" s="5">
        <v>67</v>
      </c>
      <c r="B69" s="6" t="str">
        <f>"陈春兰"</f>
        <v>陈春兰</v>
      </c>
      <c r="C69" s="7" t="s">
        <v>135</v>
      </c>
      <c r="D69" s="7">
        <v>1917</v>
      </c>
      <c r="E69" s="6" t="str">
        <f>"张丽丽"</f>
        <v>张丽丽</v>
      </c>
      <c r="F69" s="7" t="s">
        <v>136</v>
      </c>
    </row>
    <row r="70" spans="1:6" ht="24.75" customHeight="1">
      <c r="A70" s="5">
        <v>68</v>
      </c>
      <c r="B70" s="6" t="str">
        <f>"吕梦晓"</f>
        <v>吕梦晓</v>
      </c>
      <c r="C70" s="7" t="s">
        <v>137</v>
      </c>
      <c r="D70" s="7">
        <v>1918</v>
      </c>
      <c r="E70" s="6" t="str">
        <f>"王厚"</f>
        <v>王厚</v>
      </c>
      <c r="F70" s="7" t="s">
        <v>138</v>
      </c>
    </row>
    <row r="71" spans="1:6" ht="24.75" customHeight="1">
      <c r="A71" s="5">
        <v>69</v>
      </c>
      <c r="B71" s="6" t="str">
        <f>"冯子芸"</f>
        <v>冯子芸</v>
      </c>
      <c r="C71" s="7" t="s">
        <v>139</v>
      </c>
      <c r="D71" s="7">
        <v>1919</v>
      </c>
      <c r="E71" s="6" t="str">
        <f>"李将安"</f>
        <v>李将安</v>
      </c>
      <c r="F71" s="7" t="s">
        <v>140</v>
      </c>
    </row>
    <row r="72" spans="1:6" ht="24.75" customHeight="1">
      <c r="A72" s="5">
        <v>70</v>
      </c>
      <c r="B72" s="6" t="str">
        <f>"方震"</f>
        <v>方震</v>
      </c>
      <c r="C72" s="7" t="s">
        <v>141</v>
      </c>
      <c r="D72" s="7">
        <v>1920</v>
      </c>
      <c r="E72" s="6" t="str">
        <f>"范智勇"</f>
        <v>范智勇</v>
      </c>
      <c r="F72" s="7" t="s">
        <v>142</v>
      </c>
    </row>
    <row r="73" spans="1:6" ht="24.75" customHeight="1">
      <c r="A73" s="5">
        <v>71</v>
      </c>
      <c r="B73" s="6" t="str">
        <f>"陈洁"</f>
        <v>陈洁</v>
      </c>
      <c r="C73" s="7" t="s">
        <v>143</v>
      </c>
      <c r="D73" s="7">
        <v>1921</v>
      </c>
      <c r="E73" s="6" t="str">
        <f>"孙云熙"</f>
        <v>孙云熙</v>
      </c>
      <c r="F73" s="7" t="s">
        <v>144</v>
      </c>
    </row>
    <row r="74" spans="1:6" ht="24.75" customHeight="1">
      <c r="A74" s="5">
        <v>72</v>
      </c>
      <c r="B74" s="6" t="str">
        <f>"梁晓彤"</f>
        <v>梁晓彤</v>
      </c>
      <c r="C74" s="7" t="s">
        <v>145</v>
      </c>
      <c r="D74" s="7">
        <v>1922</v>
      </c>
      <c r="E74" s="6" t="str">
        <f>"廖业胜"</f>
        <v>廖业胜</v>
      </c>
      <c r="F74" s="7" t="s">
        <v>146</v>
      </c>
    </row>
    <row r="75" spans="1:6" ht="24.75" customHeight="1">
      <c r="A75" s="5">
        <v>73</v>
      </c>
      <c r="B75" s="6" t="str">
        <f>"岑仕影"</f>
        <v>岑仕影</v>
      </c>
      <c r="C75" s="7" t="s">
        <v>147</v>
      </c>
      <c r="D75" s="7">
        <v>1923</v>
      </c>
      <c r="E75" s="6" t="str">
        <f>"李莉"</f>
        <v>李莉</v>
      </c>
      <c r="F75" s="7" t="s">
        <v>148</v>
      </c>
    </row>
    <row r="76" spans="1:6" ht="24.75" customHeight="1">
      <c r="A76" s="5">
        <v>74</v>
      </c>
      <c r="B76" s="6" t="str">
        <f>"李雅诗"</f>
        <v>李雅诗</v>
      </c>
      <c r="C76" s="7" t="s">
        <v>149</v>
      </c>
      <c r="D76" s="7">
        <v>1924</v>
      </c>
      <c r="E76" s="6" t="str">
        <f>"王立耕"</f>
        <v>王立耕</v>
      </c>
      <c r="F76" s="7" t="s">
        <v>150</v>
      </c>
    </row>
    <row r="77" spans="1:6" ht="24.75" customHeight="1">
      <c r="A77" s="5">
        <v>75</v>
      </c>
      <c r="B77" s="6" t="str">
        <f>"谢佳彤"</f>
        <v>谢佳彤</v>
      </c>
      <c r="C77" s="7" t="s">
        <v>151</v>
      </c>
      <c r="D77" s="7">
        <v>1925</v>
      </c>
      <c r="E77" s="6" t="str">
        <f>"张瑞丹"</f>
        <v>张瑞丹</v>
      </c>
      <c r="F77" s="7" t="s">
        <v>152</v>
      </c>
    </row>
    <row r="78" spans="1:6" ht="24.75" customHeight="1">
      <c r="A78" s="5">
        <v>76</v>
      </c>
      <c r="B78" s="6" t="str">
        <f>"张欣欣"</f>
        <v>张欣欣</v>
      </c>
      <c r="C78" s="7" t="s">
        <v>153</v>
      </c>
      <c r="D78" s="7">
        <v>1926</v>
      </c>
      <c r="E78" s="6" t="str">
        <f>"王树毓"</f>
        <v>王树毓</v>
      </c>
      <c r="F78" s="7" t="s">
        <v>154</v>
      </c>
    </row>
    <row r="79" spans="1:6" ht="24.75" customHeight="1">
      <c r="A79" s="5">
        <v>77</v>
      </c>
      <c r="B79" s="6" t="str">
        <f>"王小卫"</f>
        <v>王小卫</v>
      </c>
      <c r="C79" s="7" t="s">
        <v>155</v>
      </c>
      <c r="D79" s="7">
        <v>1927</v>
      </c>
      <c r="E79" s="6" t="str">
        <f>"梁振伟"</f>
        <v>梁振伟</v>
      </c>
      <c r="F79" s="7" t="s">
        <v>156</v>
      </c>
    </row>
    <row r="80" spans="1:6" ht="24.75" customHeight="1">
      <c r="A80" s="5">
        <v>78</v>
      </c>
      <c r="B80" s="6" t="str">
        <f>"陈芳委"</f>
        <v>陈芳委</v>
      </c>
      <c r="C80" s="7" t="s">
        <v>157</v>
      </c>
      <c r="D80" s="7">
        <v>1928</v>
      </c>
      <c r="E80" s="6" t="str">
        <f>"刘桂妮"</f>
        <v>刘桂妮</v>
      </c>
      <c r="F80" s="7" t="s">
        <v>158</v>
      </c>
    </row>
    <row r="81" spans="1:6" ht="24.75" customHeight="1">
      <c r="A81" s="5">
        <v>79</v>
      </c>
      <c r="B81" s="6" t="str">
        <f>"钟佳洁"</f>
        <v>钟佳洁</v>
      </c>
      <c r="C81" s="7" t="s">
        <v>159</v>
      </c>
      <c r="D81" s="7">
        <v>1929</v>
      </c>
      <c r="E81" s="6" t="str">
        <f>"吴如妙"</f>
        <v>吴如妙</v>
      </c>
      <c r="F81" s="7" t="s">
        <v>160</v>
      </c>
    </row>
    <row r="82" spans="1:6" ht="24.75" customHeight="1">
      <c r="A82" s="5">
        <v>80</v>
      </c>
      <c r="B82" s="6" t="str">
        <f>"吴春葵"</f>
        <v>吴春葵</v>
      </c>
      <c r="C82" s="7" t="s">
        <v>161</v>
      </c>
      <c r="D82" s="7">
        <v>1930</v>
      </c>
      <c r="E82" s="6" t="str">
        <f>"符传明"</f>
        <v>符传明</v>
      </c>
      <c r="F82" s="7" t="s">
        <v>162</v>
      </c>
    </row>
    <row r="83" spans="1:6" ht="24.75" customHeight="1">
      <c r="A83" s="5">
        <v>81</v>
      </c>
      <c r="B83" s="6" t="str">
        <f>"韩瑶"</f>
        <v>韩瑶</v>
      </c>
      <c r="C83" s="7" t="s">
        <v>163</v>
      </c>
      <c r="D83" s="7">
        <v>1931</v>
      </c>
      <c r="E83" s="6" t="str">
        <f>"陈隆逸"</f>
        <v>陈隆逸</v>
      </c>
      <c r="F83" s="7" t="s">
        <v>164</v>
      </c>
    </row>
    <row r="84" spans="1:6" ht="24.75" customHeight="1">
      <c r="A84" s="5">
        <v>82</v>
      </c>
      <c r="B84" s="6" t="str">
        <f>"李红"</f>
        <v>李红</v>
      </c>
      <c r="C84" s="7" t="s">
        <v>11</v>
      </c>
      <c r="D84" s="7">
        <v>1932</v>
      </c>
      <c r="E84" s="6" t="str">
        <f>"陈晓颖"</f>
        <v>陈晓颖</v>
      </c>
      <c r="F84" s="7" t="s">
        <v>165</v>
      </c>
    </row>
    <row r="85" spans="1:6" ht="24.75" customHeight="1">
      <c r="A85" s="5">
        <v>83</v>
      </c>
      <c r="B85" s="6" t="str">
        <f>"吉云"</f>
        <v>吉云</v>
      </c>
      <c r="C85" s="7" t="s">
        <v>166</v>
      </c>
      <c r="D85" s="7">
        <v>1933</v>
      </c>
      <c r="E85" s="6" t="str">
        <f>"邓明鑫"</f>
        <v>邓明鑫</v>
      </c>
      <c r="F85" s="7" t="s">
        <v>167</v>
      </c>
    </row>
    <row r="86" spans="1:6" ht="24.75" customHeight="1">
      <c r="A86" s="5">
        <v>84</v>
      </c>
      <c r="B86" s="6" t="str">
        <f>"廖文华"</f>
        <v>廖文华</v>
      </c>
      <c r="C86" s="7" t="s">
        <v>168</v>
      </c>
      <c r="D86" s="7">
        <v>1934</v>
      </c>
      <c r="E86" s="6" t="str">
        <f>"王乔"</f>
        <v>王乔</v>
      </c>
      <c r="F86" s="7" t="s">
        <v>169</v>
      </c>
    </row>
    <row r="87" spans="1:6" ht="24.75" customHeight="1">
      <c r="A87" s="5">
        <v>85</v>
      </c>
      <c r="B87" s="6" t="str">
        <f>"刘锦瑞"</f>
        <v>刘锦瑞</v>
      </c>
      <c r="C87" s="7" t="s">
        <v>170</v>
      </c>
      <c r="D87" s="7">
        <v>1935</v>
      </c>
      <c r="E87" s="6" t="str">
        <f>"符淑云"</f>
        <v>符淑云</v>
      </c>
      <c r="F87" s="7" t="s">
        <v>171</v>
      </c>
    </row>
    <row r="88" spans="1:6" ht="24.75" customHeight="1">
      <c r="A88" s="5">
        <v>86</v>
      </c>
      <c r="B88" s="6" t="str">
        <f>"王静"</f>
        <v>王静</v>
      </c>
      <c r="C88" s="7" t="s">
        <v>172</v>
      </c>
      <c r="D88" s="7">
        <v>1936</v>
      </c>
      <c r="E88" s="6" t="str">
        <f>"姚家琪"</f>
        <v>姚家琪</v>
      </c>
      <c r="F88" s="7" t="s">
        <v>173</v>
      </c>
    </row>
    <row r="89" spans="1:6" ht="24.75" customHeight="1">
      <c r="A89" s="5">
        <v>87</v>
      </c>
      <c r="B89" s="6" t="str">
        <f>"李瑞芬"</f>
        <v>李瑞芬</v>
      </c>
      <c r="C89" s="7" t="s">
        <v>174</v>
      </c>
      <c r="D89" s="7">
        <v>1937</v>
      </c>
      <c r="E89" s="6" t="str">
        <f>"林祝秀"</f>
        <v>林祝秀</v>
      </c>
      <c r="F89" s="7" t="s">
        <v>175</v>
      </c>
    </row>
    <row r="90" spans="1:6" ht="24.75" customHeight="1">
      <c r="A90" s="5">
        <v>88</v>
      </c>
      <c r="B90" s="6" t="str">
        <f>"曾杨茵"</f>
        <v>曾杨茵</v>
      </c>
      <c r="C90" s="7" t="s">
        <v>176</v>
      </c>
      <c r="D90" s="7">
        <v>1938</v>
      </c>
      <c r="E90" s="6" t="str">
        <f>"王海敏"</f>
        <v>王海敏</v>
      </c>
      <c r="F90" s="7" t="s">
        <v>177</v>
      </c>
    </row>
    <row r="91" spans="1:6" ht="24.75" customHeight="1">
      <c r="A91" s="5">
        <v>89</v>
      </c>
      <c r="B91" s="6" t="str">
        <f>"刘星语"</f>
        <v>刘星语</v>
      </c>
      <c r="C91" s="7" t="s">
        <v>178</v>
      </c>
      <c r="D91" s="7">
        <v>1939</v>
      </c>
      <c r="E91" s="6" t="str">
        <f>"陈梦弯"</f>
        <v>陈梦弯</v>
      </c>
      <c r="F91" s="7" t="s">
        <v>179</v>
      </c>
    </row>
    <row r="92" spans="1:6" ht="24.75" customHeight="1">
      <c r="A92" s="5">
        <v>90</v>
      </c>
      <c r="B92" s="6" t="str">
        <f>"林马珍"</f>
        <v>林马珍</v>
      </c>
      <c r="C92" s="7" t="s">
        <v>180</v>
      </c>
      <c r="D92" s="7">
        <v>1940</v>
      </c>
      <c r="E92" s="6" t="str">
        <f>"庞学博"</f>
        <v>庞学博</v>
      </c>
      <c r="F92" s="7" t="s">
        <v>181</v>
      </c>
    </row>
    <row r="93" spans="1:6" ht="24.75" customHeight="1">
      <c r="A93" s="5">
        <v>91</v>
      </c>
      <c r="B93" s="6" t="str">
        <f>"符美欣"</f>
        <v>符美欣</v>
      </c>
      <c r="C93" s="7" t="s">
        <v>182</v>
      </c>
      <c r="D93" s="7">
        <v>1941</v>
      </c>
      <c r="E93" s="6" t="str">
        <f>"周汝旭"</f>
        <v>周汝旭</v>
      </c>
      <c r="F93" s="7" t="s">
        <v>183</v>
      </c>
    </row>
    <row r="94" spans="1:6" ht="24.75" customHeight="1">
      <c r="A94" s="5">
        <v>92</v>
      </c>
      <c r="B94" s="6" t="str">
        <f>"曾姗姗"</f>
        <v>曾姗姗</v>
      </c>
      <c r="C94" s="7" t="s">
        <v>184</v>
      </c>
      <c r="D94" s="7">
        <v>1942</v>
      </c>
      <c r="E94" s="6" t="str">
        <f>"林斯辉"</f>
        <v>林斯辉</v>
      </c>
      <c r="F94" s="7" t="s">
        <v>185</v>
      </c>
    </row>
    <row r="95" spans="1:6" ht="24.75" customHeight="1">
      <c r="A95" s="5">
        <v>93</v>
      </c>
      <c r="B95" s="6" t="str">
        <f>"王丹丹"</f>
        <v>王丹丹</v>
      </c>
      <c r="C95" s="7" t="s">
        <v>186</v>
      </c>
      <c r="D95" s="7">
        <v>1943</v>
      </c>
      <c r="E95" s="6" t="str">
        <f>"王俊哲"</f>
        <v>王俊哲</v>
      </c>
      <c r="F95" s="7" t="s">
        <v>187</v>
      </c>
    </row>
    <row r="96" spans="1:6" ht="24.75" customHeight="1">
      <c r="A96" s="5">
        <v>94</v>
      </c>
      <c r="B96" s="6" t="str">
        <f>"陈泰泽"</f>
        <v>陈泰泽</v>
      </c>
      <c r="C96" s="7" t="s">
        <v>188</v>
      </c>
      <c r="D96" s="7">
        <v>1944</v>
      </c>
      <c r="E96" s="6" t="str">
        <f>"李茂帆"</f>
        <v>李茂帆</v>
      </c>
      <c r="F96" s="7" t="s">
        <v>189</v>
      </c>
    </row>
    <row r="97" spans="1:6" ht="24.75" customHeight="1">
      <c r="A97" s="5">
        <v>95</v>
      </c>
      <c r="B97" s="6" t="str">
        <f>"梁琦"</f>
        <v>梁琦</v>
      </c>
      <c r="C97" s="7" t="s">
        <v>190</v>
      </c>
      <c r="D97" s="7">
        <v>1945</v>
      </c>
      <c r="E97" s="6" t="str">
        <f>"黄裕桐"</f>
        <v>黄裕桐</v>
      </c>
      <c r="F97" s="7" t="s">
        <v>191</v>
      </c>
    </row>
    <row r="98" spans="1:6" ht="24.75" customHeight="1">
      <c r="A98" s="5">
        <v>96</v>
      </c>
      <c r="B98" s="6" t="str">
        <f>"张之淼"</f>
        <v>张之淼</v>
      </c>
      <c r="C98" s="7" t="s">
        <v>192</v>
      </c>
      <c r="D98" s="7">
        <v>1946</v>
      </c>
      <c r="E98" s="6" t="str">
        <f>"吴鹏"</f>
        <v>吴鹏</v>
      </c>
      <c r="F98" s="7" t="s">
        <v>193</v>
      </c>
    </row>
    <row r="99" spans="1:6" ht="24.75" customHeight="1">
      <c r="A99" s="5">
        <v>97</v>
      </c>
      <c r="B99" s="6" t="str">
        <f>"梁亚敏"</f>
        <v>梁亚敏</v>
      </c>
      <c r="C99" s="7" t="s">
        <v>194</v>
      </c>
      <c r="D99" s="7">
        <v>1947</v>
      </c>
      <c r="E99" s="6" t="str">
        <f>"林方玉"</f>
        <v>林方玉</v>
      </c>
      <c r="F99" s="7" t="s">
        <v>195</v>
      </c>
    </row>
    <row r="100" spans="1:6" ht="24.75" customHeight="1">
      <c r="A100" s="5">
        <v>98</v>
      </c>
      <c r="B100" s="6" t="str">
        <f>"李容灿"</f>
        <v>李容灿</v>
      </c>
      <c r="C100" s="7" t="s">
        <v>196</v>
      </c>
      <c r="D100" s="7">
        <v>1948</v>
      </c>
      <c r="E100" s="6" t="str">
        <f>"王先威"</f>
        <v>王先威</v>
      </c>
      <c r="F100" s="7" t="s">
        <v>197</v>
      </c>
    </row>
    <row r="101" spans="1:6" ht="24.75" customHeight="1">
      <c r="A101" s="5">
        <v>99</v>
      </c>
      <c r="B101" s="6" t="str">
        <f>"蔡芬雪"</f>
        <v>蔡芬雪</v>
      </c>
      <c r="C101" s="7" t="s">
        <v>198</v>
      </c>
      <c r="D101" s="7">
        <v>1949</v>
      </c>
      <c r="E101" s="6" t="str">
        <f>"林承杰"</f>
        <v>林承杰</v>
      </c>
      <c r="F101" s="7" t="s">
        <v>199</v>
      </c>
    </row>
    <row r="102" spans="1:6" ht="24.75" customHeight="1">
      <c r="A102" s="5">
        <v>100</v>
      </c>
      <c r="B102" s="6" t="str">
        <f>"曾春瑶"</f>
        <v>曾春瑶</v>
      </c>
      <c r="C102" s="7" t="s">
        <v>200</v>
      </c>
      <c r="D102" s="7">
        <v>1950</v>
      </c>
      <c r="E102" s="6" t="str">
        <f>"王玉媛"</f>
        <v>王玉媛</v>
      </c>
      <c r="F102" s="7" t="s">
        <v>201</v>
      </c>
    </row>
    <row r="103" spans="1:6" ht="24.75" customHeight="1">
      <c r="A103" s="5">
        <v>101</v>
      </c>
      <c r="B103" s="6" t="str">
        <f>"陈尹杏妮"</f>
        <v>陈尹杏妮</v>
      </c>
      <c r="C103" s="7" t="s">
        <v>202</v>
      </c>
      <c r="D103" s="7">
        <v>1951</v>
      </c>
      <c r="E103" s="6" t="str">
        <f>"王戈"</f>
        <v>王戈</v>
      </c>
      <c r="F103" s="7" t="s">
        <v>203</v>
      </c>
    </row>
    <row r="104" spans="1:6" ht="24.75" customHeight="1">
      <c r="A104" s="5">
        <v>102</v>
      </c>
      <c r="B104" s="6" t="str">
        <f>"王鹤颖"</f>
        <v>王鹤颖</v>
      </c>
      <c r="C104" s="7" t="s">
        <v>204</v>
      </c>
      <c r="D104" s="7">
        <v>1952</v>
      </c>
      <c r="E104" s="6" t="str">
        <f>"郭焱情"</f>
        <v>郭焱情</v>
      </c>
      <c r="F104" s="7" t="s">
        <v>205</v>
      </c>
    </row>
    <row r="105" spans="1:6" ht="24.75" customHeight="1">
      <c r="A105" s="5">
        <v>103</v>
      </c>
      <c r="B105" s="6" t="str">
        <f>"王檄"</f>
        <v>王檄</v>
      </c>
      <c r="C105" s="7" t="s">
        <v>206</v>
      </c>
      <c r="D105" s="7">
        <v>1953</v>
      </c>
      <c r="E105" s="6" t="str">
        <f>"岑学健"</f>
        <v>岑学健</v>
      </c>
      <c r="F105" s="7" t="s">
        <v>207</v>
      </c>
    </row>
    <row r="106" spans="1:6" ht="24.75" customHeight="1">
      <c r="A106" s="5">
        <v>104</v>
      </c>
      <c r="B106" s="6" t="str">
        <f>"沈飞"</f>
        <v>沈飞</v>
      </c>
      <c r="C106" s="7" t="s">
        <v>208</v>
      </c>
      <c r="D106" s="7">
        <v>1954</v>
      </c>
      <c r="E106" s="6" t="str">
        <f>"黄云波"</f>
        <v>黄云波</v>
      </c>
      <c r="F106" s="7" t="s">
        <v>209</v>
      </c>
    </row>
    <row r="107" spans="1:6" ht="24.75" customHeight="1">
      <c r="A107" s="5">
        <v>105</v>
      </c>
      <c r="B107" s="6" t="str">
        <f>"卓绚"</f>
        <v>卓绚</v>
      </c>
      <c r="C107" s="7" t="s">
        <v>210</v>
      </c>
      <c r="D107" s="7">
        <v>1955</v>
      </c>
      <c r="E107" s="6" t="str">
        <f>"王楠"</f>
        <v>王楠</v>
      </c>
      <c r="F107" s="7" t="s">
        <v>211</v>
      </c>
    </row>
    <row r="108" spans="1:6" ht="24.75" customHeight="1">
      <c r="A108" s="5">
        <v>106</v>
      </c>
      <c r="B108" s="6" t="str">
        <f>"李欣红"</f>
        <v>李欣红</v>
      </c>
      <c r="C108" s="7" t="s">
        <v>212</v>
      </c>
      <c r="D108" s="7">
        <v>1956</v>
      </c>
      <c r="E108" s="6" t="str">
        <f>"莫经华"</f>
        <v>莫经华</v>
      </c>
      <c r="F108" s="7" t="s">
        <v>213</v>
      </c>
    </row>
    <row r="109" spans="1:6" ht="24.75" customHeight="1">
      <c r="A109" s="5">
        <v>107</v>
      </c>
      <c r="B109" s="6" t="str">
        <f>"吴坤宁"</f>
        <v>吴坤宁</v>
      </c>
      <c r="C109" s="7" t="s">
        <v>214</v>
      </c>
      <c r="D109" s="7">
        <v>1957</v>
      </c>
      <c r="E109" s="6" t="str">
        <f>"王华亭"</f>
        <v>王华亭</v>
      </c>
      <c r="F109" s="7" t="s">
        <v>215</v>
      </c>
    </row>
    <row r="110" spans="1:6" ht="24.75" customHeight="1">
      <c r="A110" s="5">
        <v>108</v>
      </c>
      <c r="B110" s="6" t="str">
        <f>"高丙竣"</f>
        <v>高丙竣</v>
      </c>
      <c r="C110" s="7" t="s">
        <v>216</v>
      </c>
      <c r="D110" s="7">
        <v>1958</v>
      </c>
      <c r="E110" s="6" t="str">
        <f>"周昌霞"</f>
        <v>周昌霞</v>
      </c>
      <c r="F110" s="7" t="s">
        <v>217</v>
      </c>
    </row>
    <row r="111" spans="1:6" ht="24.75" customHeight="1">
      <c r="A111" s="5">
        <v>109</v>
      </c>
      <c r="B111" s="6" t="str">
        <f>"黄冠华"</f>
        <v>黄冠华</v>
      </c>
      <c r="C111" s="7" t="s">
        <v>218</v>
      </c>
      <c r="D111" s="7">
        <v>1959</v>
      </c>
      <c r="E111" s="6" t="str">
        <f>"陈隆"</f>
        <v>陈隆</v>
      </c>
      <c r="F111" s="7" t="s">
        <v>219</v>
      </c>
    </row>
    <row r="112" spans="1:6" ht="24.75" customHeight="1">
      <c r="A112" s="5">
        <v>110</v>
      </c>
      <c r="B112" s="6" t="str">
        <f>"张芳苑"</f>
        <v>张芳苑</v>
      </c>
      <c r="C112" s="7" t="s">
        <v>220</v>
      </c>
      <c r="D112" s="7">
        <v>1960</v>
      </c>
      <c r="E112" s="6" t="str">
        <f>"梁原溢"</f>
        <v>梁原溢</v>
      </c>
      <c r="F112" s="7" t="s">
        <v>221</v>
      </c>
    </row>
    <row r="113" spans="1:6" ht="24.75" customHeight="1">
      <c r="A113" s="5">
        <v>111</v>
      </c>
      <c r="B113" s="6" t="str">
        <f>"李冠"</f>
        <v>李冠</v>
      </c>
      <c r="C113" s="7" t="s">
        <v>222</v>
      </c>
      <c r="D113" s="7">
        <v>1961</v>
      </c>
      <c r="E113" s="6" t="str">
        <f>"何盈静"</f>
        <v>何盈静</v>
      </c>
      <c r="F113" s="7" t="s">
        <v>223</v>
      </c>
    </row>
    <row r="114" spans="1:6" ht="24.75" customHeight="1">
      <c r="A114" s="5">
        <v>112</v>
      </c>
      <c r="B114" s="6" t="str">
        <f>"蔡海菊"</f>
        <v>蔡海菊</v>
      </c>
      <c r="C114" s="7" t="s">
        <v>224</v>
      </c>
      <c r="D114" s="7">
        <v>1962</v>
      </c>
      <c r="E114" s="6" t="str">
        <f>"林雪霞"</f>
        <v>林雪霞</v>
      </c>
      <c r="F114" s="7" t="s">
        <v>225</v>
      </c>
    </row>
    <row r="115" spans="1:6" ht="24.75" customHeight="1">
      <c r="A115" s="5">
        <v>113</v>
      </c>
      <c r="B115" s="6" t="str">
        <f>"吴汶珊"</f>
        <v>吴汶珊</v>
      </c>
      <c r="C115" s="7" t="s">
        <v>226</v>
      </c>
      <c r="D115" s="7">
        <v>1963</v>
      </c>
      <c r="E115" s="6" t="str">
        <f>"陈益宇"</f>
        <v>陈益宇</v>
      </c>
      <c r="F115" s="7" t="s">
        <v>227</v>
      </c>
    </row>
    <row r="116" spans="1:6" ht="24.75" customHeight="1">
      <c r="A116" s="5">
        <v>114</v>
      </c>
      <c r="B116" s="6" t="str">
        <f>"文喜"</f>
        <v>文喜</v>
      </c>
      <c r="C116" s="7" t="s">
        <v>228</v>
      </c>
      <c r="D116" s="7">
        <v>1964</v>
      </c>
      <c r="E116" s="6" t="str">
        <f>"吴磊"</f>
        <v>吴磊</v>
      </c>
      <c r="F116" s="7" t="s">
        <v>229</v>
      </c>
    </row>
    <row r="117" spans="1:6" ht="24.75" customHeight="1">
      <c r="A117" s="5">
        <v>115</v>
      </c>
      <c r="B117" s="6" t="str">
        <f>"羊爱春"</f>
        <v>羊爱春</v>
      </c>
      <c r="C117" s="7" t="s">
        <v>230</v>
      </c>
      <c r="D117" s="7">
        <v>1965</v>
      </c>
      <c r="E117" s="6" t="str">
        <f>"陈喆"</f>
        <v>陈喆</v>
      </c>
      <c r="F117" s="7" t="s">
        <v>231</v>
      </c>
    </row>
    <row r="118" spans="1:6" ht="24.75" customHeight="1">
      <c r="A118" s="5">
        <v>116</v>
      </c>
      <c r="B118" s="6" t="str">
        <f>"黄世译"</f>
        <v>黄世译</v>
      </c>
      <c r="C118" s="7" t="s">
        <v>232</v>
      </c>
      <c r="D118" s="7">
        <v>1966</v>
      </c>
      <c r="E118" s="6" t="str">
        <f>"汤兴伯"</f>
        <v>汤兴伯</v>
      </c>
      <c r="F118" s="7" t="s">
        <v>233</v>
      </c>
    </row>
    <row r="119" spans="1:6" ht="24.75" customHeight="1">
      <c r="A119" s="5">
        <v>117</v>
      </c>
      <c r="B119" s="6" t="str">
        <f>"张齐苗"</f>
        <v>张齐苗</v>
      </c>
      <c r="C119" s="7" t="s">
        <v>234</v>
      </c>
      <c r="D119" s="7">
        <v>1967</v>
      </c>
      <c r="E119" s="6" t="str">
        <f>"叶鸿"</f>
        <v>叶鸿</v>
      </c>
      <c r="F119" s="7" t="s">
        <v>235</v>
      </c>
    </row>
    <row r="120" spans="1:6" ht="24.75" customHeight="1">
      <c r="A120" s="5">
        <v>118</v>
      </c>
      <c r="B120" s="6" t="str">
        <f>"蒋嘉佳"</f>
        <v>蒋嘉佳</v>
      </c>
      <c r="C120" s="7" t="s">
        <v>236</v>
      </c>
      <c r="D120" s="7">
        <v>1968</v>
      </c>
      <c r="E120" s="6" t="str">
        <f>"陈媛菁"</f>
        <v>陈媛菁</v>
      </c>
      <c r="F120" s="7" t="s">
        <v>237</v>
      </c>
    </row>
    <row r="121" spans="1:6" ht="24.75" customHeight="1">
      <c r="A121" s="5">
        <v>119</v>
      </c>
      <c r="B121" s="6" t="str">
        <f>"谢清钰"</f>
        <v>谢清钰</v>
      </c>
      <c r="C121" s="7" t="s">
        <v>238</v>
      </c>
      <c r="D121" s="7">
        <v>1969</v>
      </c>
      <c r="E121" s="6" t="str">
        <f>"邱贤庆"</f>
        <v>邱贤庆</v>
      </c>
      <c r="F121" s="7" t="s">
        <v>239</v>
      </c>
    </row>
    <row r="122" spans="1:6" ht="24.75" customHeight="1">
      <c r="A122" s="5">
        <v>120</v>
      </c>
      <c r="B122" s="6" t="str">
        <f>"许晓雯"</f>
        <v>许晓雯</v>
      </c>
      <c r="C122" s="7" t="s">
        <v>240</v>
      </c>
      <c r="D122" s="7">
        <v>1970</v>
      </c>
      <c r="E122" s="6" t="str">
        <f>"王曼"</f>
        <v>王曼</v>
      </c>
      <c r="F122" s="7" t="s">
        <v>241</v>
      </c>
    </row>
    <row r="123" spans="1:6" ht="24.75" customHeight="1">
      <c r="A123" s="5">
        <v>121</v>
      </c>
      <c r="B123" s="6" t="str">
        <f>"张珂瑜"</f>
        <v>张珂瑜</v>
      </c>
      <c r="C123" s="7" t="s">
        <v>242</v>
      </c>
      <c r="D123" s="7">
        <v>1971</v>
      </c>
      <c r="E123" s="6" t="str">
        <f>"何瑞波"</f>
        <v>何瑞波</v>
      </c>
      <c r="F123" s="7" t="s">
        <v>243</v>
      </c>
    </row>
    <row r="124" spans="1:6" ht="24.75" customHeight="1">
      <c r="A124" s="5">
        <v>122</v>
      </c>
      <c r="B124" s="6" t="str">
        <f>"罗茂"</f>
        <v>罗茂</v>
      </c>
      <c r="C124" s="7" t="s">
        <v>244</v>
      </c>
      <c r="D124" s="7">
        <v>1972</v>
      </c>
      <c r="E124" s="6" t="str">
        <f>"王汉鸿"</f>
        <v>王汉鸿</v>
      </c>
      <c r="F124" s="7" t="s">
        <v>245</v>
      </c>
    </row>
    <row r="125" spans="1:6" ht="24.75" customHeight="1">
      <c r="A125" s="5">
        <v>123</v>
      </c>
      <c r="B125" s="6" t="str">
        <f>"林佳琪"</f>
        <v>林佳琪</v>
      </c>
      <c r="C125" s="7" t="s">
        <v>246</v>
      </c>
      <c r="D125" s="7">
        <v>1973</v>
      </c>
      <c r="E125" s="6" t="str">
        <f>"吴丽金"</f>
        <v>吴丽金</v>
      </c>
      <c r="F125" s="7" t="s">
        <v>247</v>
      </c>
    </row>
    <row r="126" spans="1:6" ht="24.75" customHeight="1">
      <c r="A126" s="5">
        <v>124</v>
      </c>
      <c r="B126" s="6" t="str">
        <f>"刘姊宜"</f>
        <v>刘姊宜</v>
      </c>
      <c r="C126" s="7" t="s">
        <v>248</v>
      </c>
      <c r="D126" s="7">
        <v>1974</v>
      </c>
      <c r="E126" s="6" t="str">
        <f>"邢增果"</f>
        <v>邢增果</v>
      </c>
      <c r="F126" s="7" t="s">
        <v>249</v>
      </c>
    </row>
    <row r="127" spans="1:6" ht="24.75" customHeight="1">
      <c r="A127" s="5">
        <v>125</v>
      </c>
      <c r="B127" s="6" t="str">
        <f>"张裕淩"</f>
        <v>张裕淩</v>
      </c>
      <c r="C127" s="7" t="s">
        <v>250</v>
      </c>
      <c r="D127" s="7">
        <v>1975</v>
      </c>
      <c r="E127" s="6" t="str">
        <f>"陈基诚"</f>
        <v>陈基诚</v>
      </c>
      <c r="F127" s="7" t="s">
        <v>251</v>
      </c>
    </row>
    <row r="128" spans="1:6" ht="24.75" customHeight="1">
      <c r="A128" s="5">
        <v>126</v>
      </c>
      <c r="B128" s="6" t="str">
        <f>"羊丽金"</f>
        <v>羊丽金</v>
      </c>
      <c r="C128" s="7" t="s">
        <v>252</v>
      </c>
      <c r="D128" s="7">
        <v>1976</v>
      </c>
      <c r="E128" s="6" t="str">
        <f>"吕俊伯"</f>
        <v>吕俊伯</v>
      </c>
      <c r="F128" s="7" t="s">
        <v>253</v>
      </c>
    </row>
    <row r="129" spans="1:6" ht="24.75" customHeight="1">
      <c r="A129" s="5">
        <v>127</v>
      </c>
      <c r="B129" s="6" t="str">
        <f>"杨金贵"</f>
        <v>杨金贵</v>
      </c>
      <c r="C129" s="7" t="s">
        <v>254</v>
      </c>
      <c r="D129" s="7">
        <v>1977</v>
      </c>
      <c r="E129" s="6" t="str">
        <f>"刘文灿"</f>
        <v>刘文灿</v>
      </c>
      <c r="F129" s="7" t="s">
        <v>255</v>
      </c>
    </row>
    <row r="130" spans="1:6" ht="24.75" customHeight="1">
      <c r="A130" s="5">
        <v>128</v>
      </c>
      <c r="B130" s="6" t="str">
        <f>"王宇彤"</f>
        <v>王宇彤</v>
      </c>
      <c r="C130" s="7" t="s">
        <v>256</v>
      </c>
      <c r="D130" s="7">
        <v>1978</v>
      </c>
      <c r="E130" s="6" t="str">
        <f>"冯新茗"</f>
        <v>冯新茗</v>
      </c>
      <c r="F130" s="7" t="s">
        <v>257</v>
      </c>
    </row>
    <row r="131" spans="1:6" ht="24.75" customHeight="1">
      <c r="A131" s="5">
        <v>129</v>
      </c>
      <c r="B131" s="6" t="str">
        <f>"蔡清平"</f>
        <v>蔡清平</v>
      </c>
      <c r="C131" s="7" t="s">
        <v>258</v>
      </c>
      <c r="D131" s="7">
        <v>1979</v>
      </c>
      <c r="E131" s="6" t="str">
        <f>"蔡奕明"</f>
        <v>蔡奕明</v>
      </c>
      <c r="F131" s="7" t="s">
        <v>259</v>
      </c>
    </row>
    <row r="132" spans="1:6" ht="24.75" customHeight="1">
      <c r="A132" s="5">
        <v>130</v>
      </c>
      <c r="B132" s="6" t="str">
        <f>"高钰欣"</f>
        <v>高钰欣</v>
      </c>
      <c r="C132" s="7" t="s">
        <v>260</v>
      </c>
      <c r="D132" s="7">
        <v>1980</v>
      </c>
      <c r="E132" s="6" t="str">
        <f>"王鹏"</f>
        <v>王鹏</v>
      </c>
      <c r="F132" s="7" t="s">
        <v>261</v>
      </c>
    </row>
    <row r="133" spans="1:6" ht="24.75" customHeight="1">
      <c r="A133" s="5">
        <v>131</v>
      </c>
      <c r="B133" s="6" t="str">
        <f>"吴礼恩"</f>
        <v>吴礼恩</v>
      </c>
      <c r="C133" s="7" t="s">
        <v>262</v>
      </c>
      <c r="D133" s="7">
        <v>1981</v>
      </c>
      <c r="E133" s="6" t="str">
        <f>"潘逸"</f>
        <v>潘逸</v>
      </c>
      <c r="F133" s="7" t="s">
        <v>263</v>
      </c>
    </row>
    <row r="134" spans="1:6" ht="24.75" customHeight="1">
      <c r="A134" s="5">
        <v>132</v>
      </c>
      <c r="B134" s="6" t="str">
        <f>"黄衍亿"</f>
        <v>黄衍亿</v>
      </c>
      <c r="C134" s="7" t="s">
        <v>264</v>
      </c>
      <c r="D134" s="7">
        <v>1982</v>
      </c>
      <c r="E134" s="6" t="str">
        <f>"钟新新"</f>
        <v>钟新新</v>
      </c>
      <c r="F134" s="7" t="s">
        <v>265</v>
      </c>
    </row>
    <row r="135" spans="1:6" ht="24.75" customHeight="1">
      <c r="A135" s="5">
        <v>133</v>
      </c>
      <c r="B135" s="6" t="str">
        <f>"钟紫珺"</f>
        <v>钟紫珺</v>
      </c>
      <c r="C135" s="7" t="s">
        <v>266</v>
      </c>
      <c r="D135" s="7">
        <v>1983</v>
      </c>
      <c r="E135" s="6" t="str">
        <f>"郑丽娟"</f>
        <v>郑丽娟</v>
      </c>
      <c r="F135" s="7" t="s">
        <v>267</v>
      </c>
    </row>
    <row r="136" spans="1:6" ht="24.75" customHeight="1">
      <c r="A136" s="5">
        <v>134</v>
      </c>
      <c r="B136" s="6" t="str">
        <f>"吴秀娇"</f>
        <v>吴秀娇</v>
      </c>
      <c r="C136" s="7" t="s">
        <v>268</v>
      </c>
      <c r="D136" s="7">
        <v>1984</v>
      </c>
      <c r="E136" s="6" t="str">
        <f>"吴少敏"</f>
        <v>吴少敏</v>
      </c>
      <c r="F136" s="7" t="s">
        <v>269</v>
      </c>
    </row>
    <row r="137" spans="1:6" ht="24.75" customHeight="1">
      <c r="A137" s="5">
        <v>135</v>
      </c>
      <c r="B137" s="6" t="str">
        <f>"吴菊琳"</f>
        <v>吴菊琳</v>
      </c>
      <c r="C137" s="7" t="s">
        <v>270</v>
      </c>
      <c r="D137" s="7">
        <v>1985</v>
      </c>
      <c r="E137" s="6" t="str">
        <f>"赵钰"</f>
        <v>赵钰</v>
      </c>
      <c r="F137" s="7" t="s">
        <v>271</v>
      </c>
    </row>
    <row r="138" spans="1:6" ht="24.75" customHeight="1">
      <c r="A138" s="5">
        <v>136</v>
      </c>
      <c r="B138" s="6" t="str">
        <f>"李博伦"</f>
        <v>李博伦</v>
      </c>
      <c r="C138" s="7" t="s">
        <v>272</v>
      </c>
      <c r="D138" s="7">
        <v>1986</v>
      </c>
      <c r="E138" s="6" t="str">
        <f>"王鸿宁"</f>
        <v>王鸿宁</v>
      </c>
      <c r="F138" s="7" t="s">
        <v>273</v>
      </c>
    </row>
    <row r="139" spans="1:6" ht="24.75" customHeight="1">
      <c r="A139" s="5">
        <v>137</v>
      </c>
      <c r="B139" s="6" t="str">
        <f>"云惟明"</f>
        <v>云惟明</v>
      </c>
      <c r="C139" s="7" t="s">
        <v>274</v>
      </c>
      <c r="D139" s="7">
        <v>1987</v>
      </c>
      <c r="E139" s="6" t="str">
        <f>"莫兆飞"</f>
        <v>莫兆飞</v>
      </c>
      <c r="F139" s="7" t="s">
        <v>275</v>
      </c>
    </row>
    <row r="140" spans="1:6" ht="24.75" customHeight="1">
      <c r="A140" s="5">
        <v>138</v>
      </c>
      <c r="B140" s="6" t="str">
        <f>"符晓慧"</f>
        <v>符晓慧</v>
      </c>
      <c r="C140" s="7" t="s">
        <v>276</v>
      </c>
      <c r="D140" s="7">
        <v>1988</v>
      </c>
      <c r="E140" s="6" t="str">
        <f>"邱倩依"</f>
        <v>邱倩依</v>
      </c>
      <c r="F140" s="7" t="s">
        <v>277</v>
      </c>
    </row>
    <row r="141" spans="1:6" ht="24.75" customHeight="1">
      <c r="A141" s="5">
        <v>139</v>
      </c>
      <c r="B141" s="6" t="str">
        <f>"王彦元"</f>
        <v>王彦元</v>
      </c>
      <c r="C141" s="7" t="s">
        <v>278</v>
      </c>
      <c r="D141" s="7">
        <v>1989</v>
      </c>
      <c r="E141" s="6" t="str">
        <f>"林于薇"</f>
        <v>林于薇</v>
      </c>
      <c r="F141" s="7" t="s">
        <v>279</v>
      </c>
    </row>
    <row r="142" spans="1:6" ht="24.75" customHeight="1">
      <c r="A142" s="5">
        <v>140</v>
      </c>
      <c r="B142" s="6" t="str">
        <f>"颜敬文"</f>
        <v>颜敬文</v>
      </c>
      <c r="C142" s="7" t="s">
        <v>280</v>
      </c>
      <c r="D142" s="7">
        <v>1990</v>
      </c>
      <c r="E142" s="6" t="str">
        <f>"卓珍珍"</f>
        <v>卓珍珍</v>
      </c>
      <c r="F142" s="7" t="s">
        <v>281</v>
      </c>
    </row>
    <row r="143" spans="1:6" ht="24.75" customHeight="1">
      <c r="A143" s="5">
        <v>141</v>
      </c>
      <c r="B143" s="6" t="str">
        <f>"何精杯"</f>
        <v>何精杯</v>
      </c>
      <c r="C143" s="7" t="s">
        <v>282</v>
      </c>
      <c r="D143" s="7">
        <v>1991</v>
      </c>
      <c r="E143" s="6" t="str">
        <f>"翁静"</f>
        <v>翁静</v>
      </c>
      <c r="F143" s="7" t="s">
        <v>283</v>
      </c>
    </row>
    <row r="144" spans="1:6" ht="24.75" customHeight="1">
      <c r="A144" s="5">
        <v>142</v>
      </c>
      <c r="B144" s="6" t="str">
        <f>"吴泽宇"</f>
        <v>吴泽宇</v>
      </c>
      <c r="C144" s="7" t="s">
        <v>284</v>
      </c>
      <c r="D144" s="7">
        <v>1992</v>
      </c>
      <c r="E144" s="6" t="str">
        <f>"莫筠"</f>
        <v>莫筠</v>
      </c>
      <c r="F144" s="7" t="s">
        <v>285</v>
      </c>
    </row>
    <row r="145" spans="1:6" ht="24.75" customHeight="1">
      <c r="A145" s="5">
        <v>143</v>
      </c>
      <c r="B145" s="6" t="str">
        <f>"石苓莎"</f>
        <v>石苓莎</v>
      </c>
      <c r="C145" s="7" t="s">
        <v>286</v>
      </c>
      <c r="D145" s="7">
        <v>1993</v>
      </c>
      <c r="E145" s="6" t="str">
        <f>"许志强"</f>
        <v>许志强</v>
      </c>
      <c r="F145" s="7" t="s">
        <v>287</v>
      </c>
    </row>
    <row r="146" spans="1:6" ht="24.75" customHeight="1">
      <c r="A146" s="5">
        <v>144</v>
      </c>
      <c r="B146" s="6" t="str">
        <f>"林嘉豪"</f>
        <v>林嘉豪</v>
      </c>
      <c r="C146" s="7" t="s">
        <v>288</v>
      </c>
      <c r="D146" s="7">
        <v>1994</v>
      </c>
      <c r="E146" s="6" t="str">
        <f>"李美琪"</f>
        <v>李美琪</v>
      </c>
      <c r="F146" s="7" t="s">
        <v>289</v>
      </c>
    </row>
    <row r="147" spans="1:6" ht="24.75" customHeight="1">
      <c r="A147" s="5">
        <v>145</v>
      </c>
      <c r="B147" s="6" t="str">
        <f>"翁振翔"</f>
        <v>翁振翔</v>
      </c>
      <c r="C147" s="7" t="s">
        <v>290</v>
      </c>
      <c r="D147" s="7">
        <v>1995</v>
      </c>
      <c r="E147" s="6" t="str">
        <f>"邢腾云"</f>
        <v>邢腾云</v>
      </c>
      <c r="F147" s="7" t="s">
        <v>291</v>
      </c>
    </row>
    <row r="148" spans="1:6" ht="24.75" customHeight="1">
      <c r="A148" s="5">
        <v>146</v>
      </c>
      <c r="B148" s="6" t="str">
        <f>"童忠花"</f>
        <v>童忠花</v>
      </c>
      <c r="C148" s="7" t="s">
        <v>292</v>
      </c>
      <c r="D148" s="7">
        <v>1996</v>
      </c>
      <c r="E148" s="6" t="str">
        <f>"符方凯"</f>
        <v>符方凯</v>
      </c>
      <c r="F148" s="7" t="s">
        <v>293</v>
      </c>
    </row>
    <row r="149" spans="1:6" ht="24.75" customHeight="1">
      <c r="A149" s="5">
        <v>147</v>
      </c>
      <c r="B149" s="6" t="str">
        <f>"刘雪姗"</f>
        <v>刘雪姗</v>
      </c>
      <c r="C149" s="7" t="s">
        <v>294</v>
      </c>
      <c r="D149" s="7">
        <v>1997</v>
      </c>
      <c r="E149" s="6" t="str">
        <f>"潘国民"</f>
        <v>潘国民</v>
      </c>
      <c r="F149" s="7" t="s">
        <v>295</v>
      </c>
    </row>
    <row r="150" spans="1:6" ht="24.75" customHeight="1">
      <c r="A150" s="5">
        <v>148</v>
      </c>
      <c r="B150" s="6" t="str">
        <f>"符广胜"</f>
        <v>符广胜</v>
      </c>
      <c r="C150" s="7" t="s">
        <v>296</v>
      </c>
      <c r="D150" s="7">
        <v>1998</v>
      </c>
      <c r="E150" s="6" t="str">
        <f>"王育群"</f>
        <v>王育群</v>
      </c>
      <c r="F150" s="7" t="s">
        <v>297</v>
      </c>
    </row>
    <row r="151" spans="1:6" ht="24.75" customHeight="1">
      <c r="A151" s="5">
        <v>149</v>
      </c>
      <c r="B151" s="6" t="str">
        <f>"吴丽珠"</f>
        <v>吴丽珠</v>
      </c>
      <c r="C151" s="7" t="s">
        <v>298</v>
      </c>
      <c r="D151" s="7">
        <v>1999</v>
      </c>
      <c r="E151" s="6" t="str">
        <f>"郑暄霖"</f>
        <v>郑暄霖</v>
      </c>
      <c r="F151" s="7" t="s">
        <v>299</v>
      </c>
    </row>
    <row r="152" spans="1:6" ht="24.75" customHeight="1">
      <c r="A152" s="5">
        <v>150</v>
      </c>
      <c r="B152" s="6" t="str">
        <f>"何美慧"</f>
        <v>何美慧</v>
      </c>
      <c r="C152" s="7" t="s">
        <v>300</v>
      </c>
      <c r="D152" s="7">
        <v>2000</v>
      </c>
      <c r="E152" s="6" t="str">
        <f>"吕招振"</f>
        <v>吕招振</v>
      </c>
      <c r="F152" s="7" t="s">
        <v>301</v>
      </c>
    </row>
    <row r="153" spans="1:6" ht="24.75" customHeight="1">
      <c r="A153" s="5">
        <v>151</v>
      </c>
      <c r="B153" s="6" t="str">
        <f>"王帮潇"</f>
        <v>王帮潇</v>
      </c>
      <c r="C153" s="7" t="s">
        <v>302</v>
      </c>
      <c r="D153" s="7">
        <v>2001</v>
      </c>
      <c r="E153" s="6" t="str">
        <f>"王东鹏"</f>
        <v>王东鹏</v>
      </c>
      <c r="F153" s="7" t="s">
        <v>303</v>
      </c>
    </row>
    <row r="154" spans="1:6" ht="24.75" customHeight="1">
      <c r="A154" s="5">
        <v>152</v>
      </c>
      <c r="B154" s="6" t="str">
        <f>"王雨彤"</f>
        <v>王雨彤</v>
      </c>
      <c r="C154" s="7" t="s">
        <v>304</v>
      </c>
      <c r="D154" s="7">
        <v>2002</v>
      </c>
      <c r="E154" s="6" t="str">
        <f>"吴旖"</f>
        <v>吴旖</v>
      </c>
      <c r="F154" s="7" t="s">
        <v>305</v>
      </c>
    </row>
    <row r="155" spans="1:6" ht="24.75" customHeight="1">
      <c r="A155" s="5">
        <v>153</v>
      </c>
      <c r="B155" s="6" t="str">
        <f>"符莉"</f>
        <v>符莉</v>
      </c>
      <c r="C155" s="7" t="s">
        <v>306</v>
      </c>
      <c r="D155" s="7">
        <v>2003</v>
      </c>
      <c r="E155" s="6" t="str">
        <f>"符宠婷"</f>
        <v>符宠婷</v>
      </c>
      <c r="F155" s="7" t="s">
        <v>307</v>
      </c>
    </row>
    <row r="156" spans="1:6" ht="24.75" customHeight="1">
      <c r="A156" s="5">
        <v>154</v>
      </c>
      <c r="B156" s="6" t="str">
        <f>"蔡宜倩"</f>
        <v>蔡宜倩</v>
      </c>
      <c r="C156" s="7" t="s">
        <v>308</v>
      </c>
      <c r="D156" s="7">
        <v>2004</v>
      </c>
      <c r="E156" s="6" t="str">
        <f>"王惠莹"</f>
        <v>王惠莹</v>
      </c>
      <c r="F156" s="7" t="s">
        <v>309</v>
      </c>
    </row>
    <row r="157" spans="1:6" ht="24.75" customHeight="1">
      <c r="A157" s="5">
        <v>155</v>
      </c>
      <c r="B157" s="6" t="str">
        <f>"郑琛龙"</f>
        <v>郑琛龙</v>
      </c>
      <c r="C157" s="7" t="s">
        <v>310</v>
      </c>
      <c r="D157" s="7">
        <v>2005</v>
      </c>
      <c r="E157" s="6" t="str">
        <f>"邢科辉"</f>
        <v>邢科辉</v>
      </c>
      <c r="F157" s="7" t="s">
        <v>311</v>
      </c>
    </row>
    <row r="158" spans="1:6" ht="24.75" customHeight="1">
      <c r="A158" s="5">
        <v>156</v>
      </c>
      <c r="B158" s="6" t="str">
        <f>"陈晓妹"</f>
        <v>陈晓妹</v>
      </c>
      <c r="C158" s="7" t="s">
        <v>312</v>
      </c>
      <c r="D158" s="7">
        <v>2006</v>
      </c>
      <c r="E158" s="6" t="str">
        <f>"梁育成"</f>
        <v>梁育成</v>
      </c>
      <c r="F158" s="7" t="s">
        <v>313</v>
      </c>
    </row>
    <row r="159" spans="1:6" ht="24.75" customHeight="1">
      <c r="A159" s="5">
        <v>157</v>
      </c>
      <c r="B159" s="6" t="str">
        <f>"孟扶阳"</f>
        <v>孟扶阳</v>
      </c>
      <c r="C159" s="7" t="s">
        <v>314</v>
      </c>
      <c r="D159" s="7">
        <v>2007</v>
      </c>
      <c r="E159" s="6" t="str">
        <f>"杨文钦"</f>
        <v>杨文钦</v>
      </c>
      <c r="F159" s="7" t="s">
        <v>315</v>
      </c>
    </row>
    <row r="160" spans="1:6" ht="24.75" customHeight="1">
      <c r="A160" s="5">
        <v>158</v>
      </c>
      <c r="B160" s="6" t="str">
        <f>"徐倩"</f>
        <v>徐倩</v>
      </c>
      <c r="C160" s="7" t="s">
        <v>316</v>
      </c>
      <c r="D160" s="7">
        <v>2008</v>
      </c>
      <c r="E160" s="6" t="str">
        <f>"沈小玉"</f>
        <v>沈小玉</v>
      </c>
      <c r="F160" s="7" t="s">
        <v>317</v>
      </c>
    </row>
    <row r="161" spans="1:6" ht="24.75" customHeight="1">
      <c r="A161" s="5">
        <v>159</v>
      </c>
      <c r="B161" s="6" t="str">
        <f>"王薪淳"</f>
        <v>王薪淳</v>
      </c>
      <c r="C161" s="7" t="s">
        <v>318</v>
      </c>
      <c r="D161" s="7">
        <v>2009</v>
      </c>
      <c r="E161" s="6" t="str">
        <f>"李鹤来"</f>
        <v>李鹤来</v>
      </c>
      <c r="F161" s="7" t="s">
        <v>319</v>
      </c>
    </row>
    <row r="162" spans="1:6" ht="24.75" customHeight="1">
      <c r="A162" s="5">
        <v>160</v>
      </c>
      <c r="B162" s="6" t="str">
        <f>"张玉婷"</f>
        <v>张玉婷</v>
      </c>
      <c r="C162" s="7" t="s">
        <v>320</v>
      </c>
      <c r="D162" s="7">
        <v>2010</v>
      </c>
      <c r="E162" s="6" t="str">
        <f>"李佳嵘"</f>
        <v>李佳嵘</v>
      </c>
      <c r="F162" s="7" t="s">
        <v>321</v>
      </c>
    </row>
    <row r="163" spans="1:6" ht="24.75" customHeight="1">
      <c r="A163" s="5">
        <v>161</v>
      </c>
      <c r="B163" s="6" t="str">
        <f>"符应鲜"</f>
        <v>符应鲜</v>
      </c>
      <c r="C163" s="7" t="s">
        <v>322</v>
      </c>
      <c r="D163" s="7">
        <v>2011</v>
      </c>
      <c r="E163" s="6" t="str">
        <f>"刘志杰"</f>
        <v>刘志杰</v>
      </c>
      <c r="F163" s="7" t="s">
        <v>323</v>
      </c>
    </row>
    <row r="164" spans="1:6" ht="24.75" customHeight="1">
      <c r="A164" s="5">
        <v>162</v>
      </c>
      <c r="B164" s="6" t="str">
        <f>"陈文生"</f>
        <v>陈文生</v>
      </c>
      <c r="C164" s="7" t="s">
        <v>324</v>
      </c>
      <c r="D164" s="7">
        <v>2012</v>
      </c>
      <c r="E164" s="6" t="str">
        <f>"符志官"</f>
        <v>符志官</v>
      </c>
      <c r="F164" s="7" t="s">
        <v>325</v>
      </c>
    </row>
    <row r="165" spans="1:6" ht="24.75" customHeight="1">
      <c r="A165" s="5">
        <v>163</v>
      </c>
      <c r="B165" s="6" t="str">
        <f>"陈美桃"</f>
        <v>陈美桃</v>
      </c>
      <c r="C165" s="7" t="s">
        <v>326</v>
      </c>
      <c r="D165" s="7">
        <v>2013</v>
      </c>
      <c r="E165" s="6" t="str">
        <f>"韩芳"</f>
        <v>韩芳</v>
      </c>
      <c r="F165" s="7" t="s">
        <v>327</v>
      </c>
    </row>
    <row r="166" spans="1:6" ht="24.75" customHeight="1">
      <c r="A166" s="5">
        <v>164</v>
      </c>
      <c r="B166" s="6" t="str">
        <f>"陈月浪"</f>
        <v>陈月浪</v>
      </c>
      <c r="C166" s="7" t="s">
        <v>328</v>
      </c>
      <c r="D166" s="7">
        <v>2014</v>
      </c>
      <c r="E166" s="6" t="str">
        <f>"林恩"</f>
        <v>林恩</v>
      </c>
      <c r="F166" s="7" t="s">
        <v>329</v>
      </c>
    </row>
    <row r="167" spans="1:6" ht="24.75" customHeight="1">
      <c r="A167" s="5">
        <v>165</v>
      </c>
      <c r="B167" s="6" t="str">
        <f>"陈俞瑾"</f>
        <v>陈俞瑾</v>
      </c>
      <c r="C167" s="7" t="s">
        <v>330</v>
      </c>
      <c r="D167" s="7">
        <v>2015</v>
      </c>
      <c r="E167" s="6" t="str">
        <f>"陈泰宁"</f>
        <v>陈泰宁</v>
      </c>
      <c r="F167" s="7" t="s">
        <v>331</v>
      </c>
    </row>
    <row r="168" spans="1:6" ht="24.75" customHeight="1">
      <c r="A168" s="5">
        <v>166</v>
      </c>
      <c r="B168" s="6" t="str">
        <f>"彭梓薇"</f>
        <v>彭梓薇</v>
      </c>
      <c r="C168" s="7" t="s">
        <v>332</v>
      </c>
      <c r="D168" s="7">
        <v>2016</v>
      </c>
      <c r="E168" s="6" t="str">
        <f>"李颖"</f>
        <v>李颖</v>
      </c>
      <c r="F168" s="7" t="s">
        <v>333</v>
      </c>
    </row>
    <row r="169" spans="1:6" ht="24.75" customHeight="1">
      <c r="A169" s="5">
        <v>167</v>
      </c>
      <c r="B169" s="6" t="str">
        <f>"曾佳"</f>
        <v>曾佳</v>
      </c>
      <c r="C169" s="7" t="s">
        <v>334</v>
      </c>
      <c r="D169" s="7">
        <v>2017</v>
      </c>
      <c r="E169" s="6" t="str">
        <f>"王力辉"</f>
        <v>王力辉</v>
      </c>
      <c r="F169" s="7" t="s">
        <v>335</v>
      </c>
    </row>
    <row r="170" spans="1:6" ht="24.75" customHeight="1">
      <c r="A170" s="5">
        <v>168</v>
      </c>
      <c r="B170" s="6" t="str">
        <f>"陈杨飘"</f>
        <v>陈杨飘</v>
      </c>
      <c r="C170" s="7" t="s">
        <v>336</v>
      </c>
      <c r="D170" s="7">
        <v>2018</v>
      </c>
      <c r="E170" s="6" t="str">
        <f>"王婉媛"</f>
        <v>王婉媛</v>
      </c>
      <c r="F170" s="7" t="s">
        <v>337</v>
      </c>
    </row>
    <row r="171" spans="1:6" ht="24.75" customHeight="1">
      <c r="A171" s="5">
        <v>169</v>
      </c>
      <c r="B171" s="6" t="str">
        <f>"杨丹群"</f>
        <v>杨丹群</v>
      </c>
      <c r="C171" s="7" t="s">
        <v>338</v>
      </c>
      <c r="D171" s="7">
        <v>2019</v>
      </c>
      <c r="E171" s="6" t="str">
        <f>"唐诗雨"</f>
        <v>唐诗雨</v>
      </c>
      <c r="F171" s="7" t="s">
        <v>339</v>
      </c>
    </row>
    <row r="172" spans="1:6" ht="24.75" customHeight="1">
      <c r="A172" s="5">
        <v>170</v>
      </c>
      <c r="B172" s="6" t="str">
        <f>"陈益端"</f>
        <v>陈益端</v>
      </c>
      <c r="C172" s="7" t="s">
        <v>340</v>
      </c>
      <c r="D172" s="7">
        <v>2020</v>
      </c>
      <c r="E172" s="6" t="str">
        <f>"符桑"</f>
        <v>符桑</v>
      </c>
      <c r="F172" s="7" t="s">
        <v>341</v>
      </c>
    </row>
    <row r="173" spans="1:6" ht="24.75" customHeight="1">
      <c r="A173" s="5">
        <v>171</v>
      </c>
      <c r="B173" s="6" t="str">
        <f>"刘雅仙"</f>
        <v>刘雅仙</v>
      </c>
      <c r="C173" s="7" t="s">
        <v>342</v>
      </c>
      <c r="D173" s="7">
        <v>2021</v>
      </c>
      <c r="E173" s="6" t="str">
        <f>"陈火雅"</f>
        <v>陈火雅</v>
      </c>
      <c r="F173" s="7" t="s">
        <v>343</v>
      </c>
    </row>
    <row r="174" spans="1:6" ht="24.75" customHeight="1">
      <c r="A174" s="5">
        <v>172</v>
      </c>
      <c r="B174" s="6" t="str">
        <f>"崔丽文"</f>
        <v>崔丽文</v>
      </c>
      <c r="C174" s="7" t="s">
        <v>344</v>
      </c>
      <c r="D174" s="7">
        <v>2022</v>
      </c>
      <c r="E174" s="6" t="str">
        <f>"郑雨桃"</f>
        <v>郑雨桃</v>
      </c>
      <c r="F174" s="7" t="s">
        <v>345</v>
      </c>
    </row>
    <row r="175" spans="1:6" ht="24.75" customHeight="1">
      <c r="A175" s="5">
        <v>173</v>
      </c>
      <c r="B175" s="6" t="str">
        <f>"符永佳"</f>
        <v>符永佳</v>
      </c>
      <c r="C175" s="7" t="s">
        <v>346</v>
      </c>
      <c r="D175" s="7">
        <v>2023</v>
      </c>
      <c r="E175" s="6" t="str">
        <f>"许靖婕"</f>
        <v>许靖婕</v>
      </c>
      <c r="F175" s="7" t="s">
        <v>347</v>
      </c>
    </row>
    <row r="176" spans="1:6" ht="24.75" customHeight="1">
      <c r="A176" s="5">
        <v>174</v>
      </c>
      <c r="B176" s="6" t="str">
        <f>"梁琬婧"</f>
        <v>梁琬婧</v>
      </c>
      <c r="C176" s="7" t="s">
        <v>348</v>
      </c>
      <c r="D176" s="7">
        <v>2024</v>
      </c>
      <c r="E176" s="6" t="str">
        <f>"王元民"</f>
        <v>王元民</v>
      </c>
      <c r="F176" s="7" t="s">
        <v>349</v>
      </c>
    </row>
    <row r="177" spans="1:6" ht="24.75" customHeight="1">
      <c r="A177" s="5">
        <v>175</v>
      </c>
      <c r="B177" s="6" t="str">
        <f>"劳妹玉"</f>
        <v>劳妹玉</v>
      </c>
      <c r="C177" s="7" t="s">
        <v>350</v>
      </c>
      <c r="D177" s="7">
        <v>2025</v>
      </c>
      <c r="E177" s="6" t="str">
        <f>"文少玲"</f>
        <v>文少玲</v>
      </c>
      <c r="F177" s="7" t="s">
        <v>351</v>
      </c>
    </row>
    <row r="178" spans="1:6" ht="24.75" customHeight="1">
      <c r="A178" s="5">
        <v>176</v>
      </c>
      <c r="B178" s="6" t="str">
        <f>"邢慧慧"</f>
        <v>邢慧慧</v>
      </c>
      <c r="C178" s="7" t="s">
        <v>352</v>
      </c>
      <c r="D178" s="7">
        <v>2026</v>
      </c>
      <c r="E178" s="6" t="str">
        <f>"叶书妤"</f>
        <v>叶书妤</v>
      </c>
      <c r="F178" s="7" t="s">
        <v>353</v>
      </c>
    </row>
    <row r="179" spans="1:6" ht="24.75" customHeight="1">
      <c r="A179" s="5">
        <v>177</v>
      </c>
      <c r="B179" s="6" t="str">
        <f>"罗慧娴"</f>
        <v>罗慧娴</v>
      </c>
      <c r="C179" s="7" t="s">
        <v>354</v>
      </c>
      <c r="D179" s="7">
        <v>2027</v>
      </c>
      <c r="E179" s="6" t="str">
        <f>"庞青青"</f>
        <v>庞青青</v>
      </c>
      <c r="F179" s="7" t="s">
        <v>355</v>
      </c>
    </row>
    <row r="180" spans="1:6" ht="24.75" customHeight="1">
      <c r="A180" s="5">
        <v>178</v>
      </c>
      <c r="B180" s="6" t="str">
        <f>"符心怡"</f>
        <v>符心怡</v>
      </c>
      <c r="C180" s="7" t="s">
        <v>356</v>
      </c>
      <c r="D180" s="7">
        <v>2028</v>
      </c>
      <c r="E180" s="6" t="str">
        <f>"陈重阳"</f>
        <v>陈重阳</v>
      </c>
      <c r="F180" s="7" t="s">
        <v>357</v>
      </c>
    </row>
    <row r="181" spans="1:6" ht="24.75" customHeight="1">
      <c r="A181" s="5">
        <v>179</v>
      </c>
      <c r="B181" s="6" t="str">
        <f>"黄甜甜"</f>
        <v>黄甜甜</v>
      </c>
      <c r="C181" s="7" t="s">
        <v>358</v>
      </c>
      <c r="D181" s="7">
        <v>2029</v>
      </c>
      <c r="E181" s="6" t="str">
        <f>"叶子龙"</f>
        <v>叶子龙</v>
      </c>
      <c r="F181" s="7" t="s">
        <v>359</v>
      </c>
    </row>
    <row r="182" spans="1:6" ht="24.75" customHeight="1">
      <c r="A182" s="5">
        <v>180</v>
      </c>
      <c r="B182" s="6" t="str">
        <f>"梁雨欣"</f>
        <v>梁雨欣</v>
      </c>
      <c r="C182" s="7" t="s">
        <v>360</v>
      </c>
      <c r="D182" s="7">
        <v>2030</v>
      </c>
      <c r="E182" s="6" t="str">
        <f>"杨全鸿"</f>
        <v>杨全鸿</v>
      </c>
      <c r="F182" s="7" t="s">
        <v>361</v>
      </c>
    </row>
    <row r="183" spans="1:6" ht="24.75" customHeight="1">
      <c r="A183" s="5">
        <v>181</v>
      </c>
      <c r="B183" s="6" t="str">
        <f>"胡诗瑜"</f>
        <v>胡诗瑜</v>
      </c>
      <c r="C183" s="7" t="s">
        <v>362</v>
      </c>
      <c r="D183" s="7">
        <v>2031</v>
      </c>
      <c r="E183" s="6" t="str">
        <f>"王建平"</f>
        <v>王建平</v>
      </c>
      <c r="F183" s="7" t="s">
        <v>363</v>
      </c>
    </row>
    <row r="184" spans="1:6" ht="24.75" customHeight="1">
      <c r="A184" s="5">
        <v>182</v>
      </c>
      <c r="B184" s="6" t="str">
        <f>"曾慧攀"</f>
        <v>曾慧攀</v>
      </c>
      <c r="C184" s="7" t="s">
        <v>364</v>
      </c>
      <c r="D184" s="7">
        <v>2032</v>
      </c>
      <c r="E184" s="6" t="str">
        <f>"李雯婷"</f>
        <v>李雯婷</v>
      </c>
      <c r="F184" s="7" t="s">
        <v>365</v>
      </c>
    </row>
    <row r="185" spans="1:6" ht="24.75" customHeight="1">
      <c r="A185" s="5">
        <v>183</v>
      </c>
      <c r="B185" s="6" t="str">
        <f>"雷诗明"</f>
        <v>雷诗明</v>
      </c>
      <c r="C185" s="7" t="s">
        <v>366</v>
      </c>
      <c r="D185" s="7">
        <v>2033</v>
      </c>
      <c r="E185" s="6" t="str">
        <f>"董光秋"</f>
        <v>董光秋</v>
      </c>
      <c r="F185" s="7" t="s">
        <v>367</v>
      </c>
    </row>
    <row r="186" spans="1:6" ht="24.75" customHeight="1">
      <c r="A186" s="5">
        <v>184</v>
      </c>
      <c r="B186" s="6" t="str">
        <f>"刘张忠"</f>
        <v>刘张忠</v>
      </c>
      <c r="C186" s="7" t="s">
        <v>368</v>
      </c>
      <c r="D186" s="7">
        <v>2034</v>
      </c>
      <c r="E186" s="6" t="str">
        <f>"唐传婷"</f>
        <v>唐传婷</v>
      </c>
      <c r="F186" s="7" t="s">
        <v>369</v>
      </c>
    </row>
    <row r="187" spans="1:6" ht="24.75" customHeight="1">
      <c r="A187" s="5">
        <v>185</v>
      </c>
      <c r="B187" s="6" t="str">
        <f>"刘芳"</f>
        <v>刘芳</v>
      </c>
      <c r="C187" s="7" t="s">
        <v>370</v>
      </c>
      <c r="D187" s="7">
        <v>2035</v>
      </c>
      <c r="E187" s="6" t="str">
        <f>"王惠芬"</f>
        <v>王惠芬</v>
      </c>
      <c r="F187" s="7" t="s">
        <v>371</v>
      </c>
    </row>
    <row r="188" spans="1:6" ht="24.75" customHeight="1">
      <c r="A188" s="5">
        <v>186</v>
      </c>
      <c r="B188" s="6" t="str">
        <f>"曾芸"</f>
        <v>曾芸</v>
      </c>
      <c r="C188" s="7" t="s">
        <v>372</v>
      </c>
      <c r="D188" s="7">
        <v>2036</v>
      </c>
      <c r="E188" s="6" t="str">
        <f>"杨雨"</f>
        <v>杨雨</v>
      </c>
      <c r="F188" s="7" t="s">
        <v>373</v>
      </c>
    </row>
    <row r="189" spans="1:6" ht="24.75" customHeight="1">
      <c r="A189" s="5">
        <v>187</v>
      </c>
      <c r="B189" s="6" t="str">
        <f>"庄瑾"</f>
        <v>庄瑾</v>
      </c>
      <c r="C189" s="7" t="s">
        <v>374</v>
      </c>
      <c r="D189" s="7">
        <v>2037</v>
      </c>
      <c r="E189" s="6" t="str">
        <f>"汪睿杰"</f>
        <v>汪睿杰</v>
      </c>
      <c r="F189" s="7" t="s">
        <v>375</v>
      </c>
    </row>
    <row r="190" spans="1:6" ht="24.75" customHeight="1">
      <c r="A190" s="5">
        <v>188</v>
      </c>
      <c r="B190" s="6" t="str">
        <f>"陈丽晶"</f>
        <v>陈丽晶</v>
      </c>
      <c r="C190" s="7" t="s">
        <v>376</v>
      </c>
      <c r="D190" s="7">
        <v>2038</v>
      </c>
      <c r="E190" s="6" t="str">
        <f>"王绥淦"</f>
        <v>王绥淦</v>
      </c>
      <c r="F190" s="7" t="s">
        <v>377</v>
      </c>
    </row>
    <row r="191" spans="1:6" ht="24.75" customHeight="1">
      <c r="A191" s="5">
        <v>189</v>
      </c>
      <c r="B191" s="6" t="str">
        <f>"陈太如"</f>
        <v>陈太如</v>
      </c>
      <c r="C191" s="7" t="s">
        <v>378</v>
      </c>
      <c r="D191" s="7">
        <v>2039</v>
      </c>
      <c r="E191" s="6" t="str">
        <f>"冯启龙"</f>
        <v>冯启龙</v>
      </c>
      <c r="F191" s="7" t="s">
        <v>379</v>
      </c>
    </row>
    <row r="192" spans="1:6" ht="24.75" customHeight="1">
      <c r="A192" s="5">
        <v>190</v>
      </c>
      <c r="B192" s="6" t="str">
        <f>"龙莹瑾"</f>
        <v>龙莹瑾</v>
      </c>
      <c r="C192" s="7" t="s">
        <v>380</v>
      </c>
      <c r="D192" s="7">
        <v>2040</v>
      </c>
      <c r="E192" s="6" t="str">
        <f>"陈韵杰"</f>
        <v>陈韵杰</v>
      </c>
      <c r="F192" s="7" t="s">
        <v>381</v>
      </c>
    </row>
    <row r="193" spans="1:6" ht="24.75" customHeight="1">
      <c r="A193" s="5">
        <v>191</v>
      </c>
      <c r="B193" s="6" t="str">
        <f>"孙香淑"</f>
        <v>孙香淑</v>
      </c>
      <c r="C193" s="7" t="s">
        <v>382</v>
      </c>
      <c r="D193" s="7">
        <v>2041</v>
      </c>
      <c r="E193" s="6" t="str">
        <f>"杨玉"</f>
        <v>杨玉</v>
      </c>
      <c r="F193" s="7" t="s">
        <v>383</v>
      </c>
    </row>
    <row r="194" spans="1:6" ht="24.75" customHeight="1">
      <c r="A194" s="5">
        <v>192</v>
      </c>
      <c r="B194" s="6" t="str">
        <f>"陈月婷"</f>
        <v>陈月婷</v>
      </c>
      <c r="C194" s="7" t="s">
        <v>384</v>
      </c>
      <c r="D194" s="7">
        <v>2042</v>
      </c>
      <c r="E194" s="6" t="str">
        <f>"张薰匀"</f>
        <v>张薰匀</v>
      </c>
      <c r="F194" s="7" t="s">
        <v>385</v>
      </c>
    </row>
    <row r="195" spans="1:6" ht="24.75" customHeight="1">
      <c r="A195" s="5">
        <v>193</v>
      </c>
      <c r="B195" s="6" t="str">
        <f>"陈海燕"</f>
        <v>陈海燕</v>
      </c>
      <c r="C195" s="7" t="s">
        <v>386</v>
      </c>
      <c r="D195" s="7">
        <v>2043</v>
      </c>
      <c r="E195" s="6" t="str">
        <f>"何嘉慧"</f>
        <v>何嘉慧</v>
      </c>
      <c r="F195" s="7" t="s">
        <v>387</v>
      </c>
    </row>
    <row r="196" spans="1:6" ht="24.75" customHeight="1">
      <c r="A196" s="5">
        <v>194</v>
      </c>
      <c r="B196" s="6" t="str">
        <f>"林晓彬"</f>
        <v>林晓彬</v>
      </c>
      <c r="C196" s="7" t="s">
        <v>388</v>
      </c>
      <c r="D196" s="7">
        <v>2044</v>
      </c>
      <c r="E196" s="6" t="str">
        <f>"胡丽艳"</f>
        <v>胡丽艳</v>
      </c>
      <c r="F196" s="7" t="s">
        <v>389</v>
      </c>
    </row>
    <row r="197" spans="1:6" ht="24.75" customHeight="1">
      <c r="A197" s="5">
        <v>195</v>
      </c>
      <c r="B197" s="6" t="str">
        <f>"刘玉欣"</f>
        <v>刘玉欣</v>
      </c>
      <c r="C197" s="7" t="s">
        <v>390</v>
      </c>
      <c r="D197" s="7">
        <v>2045</v>
      </c>
      <c r="E197" s="6" t="str">
        <f>"李文丽"</f>
        <v>李文丽</v>
      </c>
      <c r="F197" s="7" t="s">
        <v>391</v>
      </c>
    </row>
    <row r="198" spans="1:6" ht="24.75" customHeight="1">
      <c r="A198" s="5">
        <v>196</v>
      </c>
      <c r="B198" s="6" t="str">
        <f>"赵紫枫"</f>
        <v>赵紫枫</v>
      </c>
      <c r="C198" s="7" t="s">
        <v>392</v>
      </c>
      <c r="D198" s="7">
        <v>2046</v>
      </c>
      <c r="E198" s="6" t="str">
        <f>"杨瑞祥"</f>
        <v>杨瑞祥</v>
      </c>
      <c r="F198" s="7" t="s">
        <v>393</v>
      </c>
    </row>
    <row r="199" spans="1:6" ht="24.75" customHeight="1">
      <c r="A199" s="5">
        <v>197</v>
      </c>
      <c r="B199" s="6" t="str">
        <f>"陈欣沂"</f>
        <v>陈欣沂</v>
      </c>
      <c r="C199" s="7" t="s">
        <v>394</v>
      </c>
      <c r="D199" s="7">
        <v>2047</v>
      </c>
      <c r="E199" s="6" t="str">
        <f>"高婷婷"</f>
        <v>高婷婷</v>
      </c>
      <c r="F199" s="7" t="s">
        <v>395</v>
      </c>
    </row>
    <row r="200" spans="1:6" ht="24.75" customHeight="1">
      <c r="A200" s="5">
        <v>198</v>
      </c>
      <c r="B200" s="6" t="str">
        <f>"马婧"</f>
        <v>马婧</v>
      </c>
      <c r="C200" s="7" t="s">
        <v>396</v>
      </c>
      <c r="D200" s="7">
        <v>2048</v>
      </c>
      <c r="E200" s="6" t="str">
        <f>"黄伟"</f>
        <v>黄伟</v>
      </c>
      <c r="F200" s="7" t="s">
        <v>397</v>
      </c>
    </row>
    <row r="201" spans="1:6" ht="24.75" customHeight="1">
      <c r="A201" s="5">
        <v>199</v>
      </c>
      <c r="B201" s="6" t="str">
        <f>"黄雯婧"</f>
        <v>黄雯婧</v>
      </c>
      <c r="C201" s="7" t="s">
        <v>398</v>
      </c>
      <c r="D201" s="7">
        <v>2049</v>
      </c>
      <c r="E201" s="6" t="str">
        <f>"杨盈"</f>
        <v>杨盈</v>
      </c>
      <c r="F201" s="7" t="s">
        <v>399</v>
      </c>
    </row>
    <row r="202" spans="1:6" ht="24.75" customHeight="1">
      <c r="A202" s="5">
        <v>200</v>
      </c>
      <c r="B202" s="6" t="str">
        <f>"覃开妹"</f>
        <v>覃开妹</v>
      </c>
      <c r="C202" s="7" t="s">
        <v>400</v>
      </c>
      <c r="D202" s="7">
        <v>2050</v>
      </c>
      <c r="E202" s="6" t="str">
        <f>"王丽媛"</f>
        <v>王丽媛</v>
      </c>
      <c r="F202" s="7" t="s">
        <v>401</v>
      </c>
    </row>
    <row r="203" spans="1:6" ht="24.75" customHeight="1">
      <c r="A203" s="5">
        <v>201</v>
      </c>
      <c r="B203" s="6" t="str">
        <f>"羊超贤"</f>
        <v>羊超贤</v>
      </c>
      <c r="C203" s="7" t="s">
        <v>402</v>
      </c>
      <c r="D203" s="7">
        <v>2051</v>
      </c>
      <c r="E203" s="6" t="str">
        <f>"徐小娟"</f>
        <v>徐小娟</v>
      </c>
      <c r="F203" s="7" t="s">
        <v>403</v>
      </c>
    </row>
    <row r="204" spans="1:6" ht="24.75" customHeight="1">
      <c r="A204" s="5">
        <v>202</v>
      </c>
      <c r="B204" s="6" t="str">
        <f>"郭晓玲"</f>
        <v>郭晓玲</v>
      </c>
      <c r="C204" s="7" t="s">
        <v>404</v>
      </c>
      <c r="D204" s="7">
        <v>2052</v>
      </c>
      <c r="E204" s="6" t="str">
        <f>"陈灿"</f>
        <v>陈灿</v>
      </c>
      <c r="F204" s="7" t="s">
        <v>405</v>
      </c>
    </row>
    <row r="205" spans="1:6" ht="24.75" customHeight="1">
      <c r="A205" s="5">
        <v>203</v>
      </c>
      <c r="B205" s="6" t="str">
        <f>"方稻齐"</f>
        <v>方稻齐</v>
      </c>
      <c r="C205" s="7" t="s">
        <v>406</v>
      </c>
      <c r="D205" s="7">
        <v>2053</v>
      </c>
      <c r="E205" s="6" t="str">
        <f>"王亦妙"</f>
        <v>王亦妙</v>
      </c>
      <c r="F205" s="7" t="s">
        <v>407</v>
      </c>
    </row>
    <row r="206" spans="1:6" ht="24.75" customHeight="1">
      <c r="A206" s="5">
        <v>204</v>
      </c>
      <c r="B206" s="6" t="str">
        <f>"邱小暖"</f>
        <v>邱小暖</v>
      </c>
      <c r="C206" s="7" t="s">
        <v>408</v>
      </c>
      <c r="D206" s="7">
        <v>2054</v>
      </c>
      <c r="E206" s="6" t="str">
        <f>"李静恬"</f>
        <v>李静恬</v>
      </c>
      <c r="F206" s="7" t="s">
        <v>409</v>
      </c>
    </row>
    <row r="207" spans="1:6" ht="24.75" customHeight="1">
      <c r="A207" s="5">
        <v>205</v>
      </c>
      <c r="B207" s="6" t="str">
        <f>"冯瑞诗"</f>
        <v>冯瑞诗</v>
      </c>
      <c r="C207" s="7" t="s">
        <v>410</v>
      </c>
      <c r="D207" s="7">
        <v>2055</v>
      </c>
      <c r="E207" s="6" t="str">
        <f>"王沫镔"</f>
        <v>王沫镔</v>
      </c>
      <c r="F207" s="7" t="s">
        <v>411</v>
      </c>
    </row>
    <row r="208" spans="1:6" ht="24.75" customHeight="1">
      <c r="A208" s="5">
        <v>206</v>
      </c>
      <c r="B208" s="6" t="str">
        <f>"王乙米"</f>
        <v>王乙米</v>
      </c>
      <c r="C208" s="7" t="s">
        <v>412</v>
      </c>
      <c r="D208" s="7">
        <v>2056</v>
      </c>
      <c r="E208" s="6" t="str">
        <f>"潘青叶"</f>
        <v>潘青叶</v>
      </c>
      <c r="F208" s="7" t="s">
        <v>413</v>
      </c>
    </row>
    <row r="209" spans="1:6" ht="24.75" customHeight="1">
      <c r="A209" s="5">
        <v>207</v>
      </c>
      <c r="B209" s="6" t="str">
        <f>"黄培宇"</f>
        <v>黄培宇</v>
      </c>
      <c r="C209" s="7" t="s">
        <v>414</v>
      </c>
      <c r="D209" s="7">
        <v>2057</v>
      </c>
      <c r="E209" s="6" t="str">
        <f>"吴海斌"</f>
        <v>吴海斌</v>
      </c>
      <c r="F209" s="7" t="s">
        <v>415</v>
      </c>
    </row>
    <row r="210" spans="1:6" ht="24.75" customHeight="1">
      <c r="A210" s="5">
        <v>208</v>
      </c>
      <c r="B210" s="6" t="str">
        <f>"钟东磊"</f>
        <v>钟东磊</v>
      </c>
      <c r="C210" s="7" t="s">
        <v>416</v>
      </c>
      <c r="D210" s="7">
        <v>2058</v>
      </c>
      <c r="E210" s="6" t="str">
        <f>"董舒涵"</f>
        <v>董舒涵</v>
      </c>
      <c r="F210" s="7" t="s">
        <v>417</v>
      </c>
    </row>
    <row r="211" spans="1:6" ht="24.75" customHeight="1">
      <c r="A211" s="5">
        <v>209</v>
      </c>
      <c r="B211" s="6" t="str">
        <f>"郑瑶"</f>
        <v>郑瑶</v>
      </c>
      <c r="C211" s="7" t="s">
        <v>418</v>
      </c>
      <c r="D211" s="7">
        <v>2059</v>
      </c>
      <c r="E211" s="6" t="str">
        <f>"叶桂吟"</f>
        <v>叶桂吟</v>
      </c>
      <c r="F211" s="7" t="s">
        <v>419</v>
      </c>
    </row>
    <row r="212" spans="1:6" ht="24.75" customHeight="1">
      <c r="A212" s="5">
        <v>210</v>
      </c>
      <c r="B212" s="6" t="str">
        <f>"林葭蓓"</f>
        <v>林葭蓓</v>
      </c>
      <c r="C212" s="7" t="s">
        <v>420</v>
      </c>
      <c r="D212" s="7">
        <v>2060</v>
      </c>
      <c r="E212" s="6" t="str">
        <f>"罗子"</f>
        <v>罗子</v>
      </c>
      <c r="F212" s="7" t="s">
        <v>421</v>
      </c>
    </row>
    <row r="213" spans="1:6" ht="24.75" customHeight="1">
      <c r="A213" s="5">
        <v>211</v>
      </c>
      <c r="B213" s="6" t="str">
        <f>"翁玉婷"</f>
        <v>翁玉婷</v>
      </c>
      <c r="C213" s="7" t="s">
        <v>422</v>
      </c>
      <c r="D213" s="7">
        <v>2061</v>
      </c>
      <c r="E213" s="6" t="str">
        <f>"林泽如"</f>
        <v>林泽如</v>
      </c>
      <c r="F213" s="7" t="s">
        <v>423</v>
      </c>
    </row>
    <row r="214" spans="1:6" ht="24.75" customHeight="1">
      <c r="A214" s="5">
        <v>212</v>
      </c>
      <c r="B214" s="6" t="str">
        <f>"迟越男"</f>
        <v>迟越男</v>
      </c>
      <c r="C214" s="7" t="s">
        <v>424</v>
      </c>
      <c r="D214" s="7">
        <v>2062</v>
      </c>
      <c r="E214" s="6" t="str">
        <f>"邓晶莹"</f>
        <v>邓晶莹</v>
      </c>
      <c r="F214" s="7" t="s">
        <v>425</v>
      </c>
    </row>
    <row r="215" spans="1:6" ht="24.75" customHeight="1">
      <c r="A215" s="5">
        <v>213</v>
      </c>
      <c r="B215" s="6" t="str">
        <f>"李莉梅"</f>
        <v>李莉梅</v>
      </c>
      <c r="C215" s="7" t="s">
        <v>426</v>
      </c>
      <c r="D215" s="7">
        <v>2063</v>
      </c>
      <c r="E215" s="6" t="str">
        <f>"刘传昆"</f>
        <v>刘传昆</v>
      </c>
      <c r="F215" s="7" t="s">
        <v>427</v>
      </c>
    </row>
    <row r="216" spans="1:6" ht="24.75" customHeight="1">
      <c r="A216" s="5">
        <v>214</v>
      </c>
      <c r="B216" s="6" t="str">
        <f>"王淑祯"</f>
        <v>王淑祯</v>
      </c>
      <c r="C216" s="7" t="s">
        <v>428</v>
      </c>
      <c r="D216" s="7">
        <v>2064</v>
      </c>
      <c r="E216" s="6" t="str">
        <f>"符媛媛"</f>
        <v>符媛媛</v>
      </c>
      <c r="F216" s="7" t="s">
        <v>429</v>
      </c>
    </row>
    <row r="217" spans="1:6" ht="24.75" customHeight="1">
      <c r="A217" s="5">
        <v>215</v>
      </c>
      <c r="B217" s="6" t="str">
        <f>"赵瑞雪"</f>
        <v>赵瑞雪</v>
      </c>
      <c r="C217" s="7" t="s">
        <v>430</v>
      </c>
      <c r="D217" s="7">
        <v>2065</v>
      </c>
      <c r="E217" s="6" t="str">
        <f>"蔡睿颖"</f>
        <v>蔡睿颖</v>
      </c>
      <c r="F217" s="7" t="s">
        <v>431</v>
      </c>
    </row>
    <row r="218" spans="1:6" ht="24.75" customHeight="1">
      <c r="A218" s="5">
        <v>216</v>
      </c>
      <c r="B218" s="6" t="str">
        <f>"冯慧"</f>
        <v>冯慧</v>
      </c>
      <c r="C218" s="7" t="s">
        <v>432</v>
      </c>
      <c r="D218" s="7">
        <v>2066</v>
      </c>
      <c r="E218" s="6" t="str">
        <f>"覃河清"</f>
        <v>覃河清</v>
      </c>
      <c r="F218" s="7" t="s">
        <v>433</v>
      </c>
    </row>
    <row r="219" spans="1:6" ht="24.75" customHeight="1">
      <c r="A219" s="5">
        <v>217</v>
      </c>
      <c r="B219" s="6" t="str">
        <f>"吉丽萍"</f>
        <v>吉丽萍</v>
      </c>
      <c r="C219" s="7" t="s">
        <v>434</v>
      </c>
      <c r="D219" s="7">
        <v>2067</v>
      </c>
      <c r="E219" s="6" t="str">
        <f>"覃莉娜"</f>
        <v>覃莉娜</v>
      </c>
      <c r="F219" s="7" t="s">
        <v>435</v>
      </c>
    </row>
    <row r="220" spans="1:6" ht="24.75" customHeight="1">
      <c r="A220" s="5">
        <v>218</v>
      </c>
      <c r="B220" s="6" t="str">
        <f>"鲁子谊"</f>
        <v>鲁子谊</v>
      </c>
      <c r="C220" s="7" t="s">
        <v>436</v>
      </c>
      <c r="D220" s="7">
        <v>2068</v>
      </c>
      <c r="E220" s="6" t="str">
        <f>"林培嘉"</f>
        <v>林培嘉</v>
      </c>
      <c r="F220" s="7" t="s">
        <v>437</v>
      </c>
    </row>
    <row r="221" spans="1:6" ht="24.75" customHeight="1">
      <c r="A221" s="5">
        <v>219</v>
      </c>
      <c r="B221" s="6" t="str">
        <f>"刘思麟"</f>
        <v>刘思麟</v>
      </c>
      <c r="C221" s="7" t="s">
        <v>438</v>
      </c>
      <c r="D221" s="7">
        <v>2069</v>
      </c>
      <c r="E221" s="6" t="str">
        <f>"叶富正"</f>
        <v>叶富正</v>
      </c>
      <c r="F221" s="7" t="s">
        <v>439</v>
      </c>
    </row>
    <row r="222" spans="1:6" ht="24.75" customHeight="1">
      <c r="A222" s="5">
        <v>220</v>
      </c>
      <c r="B222" s="6" t="str">
        <f>"廖栩君"</f>
        <v>廖栩君</v>
      </c>
      <c r="C222" s="7" t="s">
        <v>440</v>
      </c>
      <c r="D222" s="7">
        <v>2070</v>
      </c>
      <c r="E222" s="6" t="str">
        <f>"梁丹"</f>
        <v>梁丹</v>
      </c>
      <c r="F222" s="7" t="s">
        <v>441</v>
      </c>
    </row>
    <row r="223" spans="1:6" ht="24.75" customHeight="1">
      <c r="A223" s="5">
        <v>221</v>
      </c>
      <c r="B223" s="6" t="str">
        <f>"赵泽余"</f>
        <v>赵泽余</v>
      </c>
      <c r="C223" s="7" t="s">
        <v>442</v>
      </c>
      <c r="D223" s="7">
        <v>2071</v>
      </c>
      <c r="E223" s="6" t="str">
        <f>"周冰璐"</f>
        <v>周冰璐</v>
      </c>
      <c r="F223" s="7" t="s">
        <v>443</v>
      </c>
    </row>
    <row r="224" spans="1:6" ht="24.75" customHeight="1">
      <c r="A224" s="5">
        <v>222</v>
      </c>
      <c r="B224" s="6" t="str">
        <f>"林鸿伟"</f>
        <v>林鸿伟</v>
      </c>
      <c r="C224" s="7" t="s">
        <v>444</v>
      </c>
      <c r="D224" s="7">
        <v>2072</v>
      </c>
      <c r="E224" s="6" t="str">
        <f>"刘璐"</f>
        <v>刘璐</v>
      </c>
      <c r="F224" s="7" t="s">
        <v>445</v>
      </c>
    </row>
    <row r="225" spans="1:6" ht="24.75" customHeight="1">
      <c r="A225" s="5">
        <v>223</v>
      </c>
      <c r="B225" s="6" t="str">
        <f>"许可欣"</f>
        <v>许可欣</v>
      </c>
      <c r="C225" s="7" t="s">
        <v>446</v>
      </c>
      <c r="D225" s="7">
        <v>2073</v>
      </c>
      <c r="E225" s="6" t="str">
        <f>"邢维瑜"</f>
        <v>邢维瑜</v>
      </c>
      <c r="F225" s="7" t="s">
        <v>447</v>
      </c>
    </row>
    <row r="226" spans="1:6" ht="24.75" customHeight="1">
      <c r="A226" s="5">
        <v>224</v>
      </c>
      <c r="B226" s="6" t="str">
        <f>"王雨微"</f>
        <v>王雨微</v>
      </c>
      <c r="C226" s="7" t="s">
        <v>448</v>
      </c>
      <c r="D226" s="7">
        <v>2074</v>
      </c>
      <c r="E226" s="6" t="str">
        <f>"吴天惠"</f>
        <v>吴天惠</v>
      </c>
      <c r="F226" s="7" t="s">
        <v>449</v>
      </c>
    </row>
    <row r="227" spans="1:6" ht="24.75" customHeight="1">
      <c r="A227" s="5">
        <v>225</v>
      </c>
      <c r="B227" s="6" t="str">
        <f>"张海娜"</f>
        <v>张海娜</v>
      </c>
      <c r="C227" s="7" t="s">
        <v>450</v>
      </c>
      <c r="D227" s="7">
        <v>2075</v>
      </c>
      <c r="E227" s="6" t="str">
        <f>"张倩"</f>
        <v>张倩</v>
      </c>
      <c r="F227" s="7" t="s">
        <v>451</v>
      </c>
    </row>
    <row r="228" spans="1:6" ht="24.75" customHeight="1">
      <c r="A228" s="5">
        <v>226</v>
      </c>
      <c r="B228" s="6" t="str">
        <f>"黄云清"</f>
        <v>黄云清</v>
      </c>
      <c r="C228" s="7" t="s">
        <v>452</v>
      </c>
      <c r="D228" s="7">
        <v>2076</v>
      </c>
      <c r="E228" s="6" t="str">
        <f>"颜耀祖"</f>
        <v>颜耀祖</v>
      </c>
      <c r="F228" s="7" t="s">
        <v>453</v>
      </c>
    </row>
    <row r="229" spans="1:6" ht="24.75" customHeight="1">
      <c r="A229" s="5">
        <v>227</v>
      </c>
      <c r="B229" s="6" t="str">
        <f>"黄修杰"</f>
        <v>黄修杰</v>
      </c>
      <c r="C229" s="7" t="s">
        <v>454</v>
      </c>
      <c r="D229" s="7">
        <v>2077</v>
      </c>
      <c r="E229" s="6" t="str">
        <f>"陈佳佳"</f>
        <v>陈佳佳</v>
      </c>
      <c r="F229" s="7" t="s">
        <v>455</v>
      </c>
    </row>
    <row r="230" spans="1:6" ht="24.75" customHeight="1">
      <c r="A230" s="5">
        <v>228</v>
      </c>
      <c r="B230" s="6" t="str">
        <f>"纪诗诗"</f>
        <v>纪诗诗</v>
      </c>
      <c r="C230" s="7" t="s">
        <v>456</v>
      </c>
      <c r="D230" s="7">
        <v>2078</v>
      </c>
      <c r="E230" s="6" t="str">
        <f>"蔡梦如"</f>
        <v>蔡梦如</v>
      </c>
      <c r="F230" s="7" t="s">
        <v>457</v>
      </c>
    </row>
    <row r="231" spans="1:6" ht="24.75" customHeight="1">
      <c r="A231" s="5">
        <v>229</v>
      </c>
      <c r="B231" s="6" t="str">
        <f>"罗丹"</f>
        <v>罗丹</v>
      </c>
      <c r="C231" s="7" t="s">
        <v>458</v>
      </c>
      <c r="D231" s="7">
        <v>2079</v>
      </c>
      <c r="E231" s="6" t="str">
        <f>"熊悠兰"</f>
        <v>熊悠兰</v>
      </c>
      <c r="F231" s="7" t="s">
        <v>459</v>
      </c>
    </row>
    <row r="232" spans="1:6" ht="24.75" customHeight="1">
      <c r="A232" s="5">
        <v>230</v>
      </c>
      <c r="B232" s="6" t="str">
        <f>"林娟"</f>
        <v>林娟</v>
      </c>
      <c r="C232" s="7" t="s">
        <v>460</v>
      </c>
      <c r="D232" s="7">
        <v>2080</v>
      </c>
      <c r="E232" s="6" t="str">
        <f>"黄群"</f>
        <v>黄群</v>
      </c>
      <c r="F232" s="7" t="s">
        <v>461</v>
      </c>
    </row>
    <row r="233" spans="1:6" ht="24.75" customHeight="1">
      <c r="A233" s="5">
        <v>231</v>
      </c>
      <c r="B233" s="6" t="str">
        <f>"周芷卉"</f>
        <v>周芷卉</v>
      </c>
      <c r="C233" s="7" t="s">
        <v>462</v>
      </c>
      <c r="D233" s="7">
        <v>2081</v>
      </c>
      <c r="E233" s="6" t="str">
        <f>"符丁文"</f>
        <v>符丁文</v>
      </c>
      <c r="F233" s="7" t="s">
        <v>463</v>
      </c>
    </row>
    <row r="234" spans="1:6" ht="24.75" customHeight="1">
      <c r="A234" s="5">
        <v>232</v>
      </c>
      <c r="B234" s="6" t="str">
        <f>"刘东兴"</f>
        <v>刘东兴</v>
      </c>
      <c r="C234" s="7" t="s">
        <v>464</v>
      </c>
      <c r="D234" s="7">
        <v>2082</v>
      </c>
      <c r="E234" s="6" t="str">
        <f>"卓雨瑶"</f>
        <v>卓雨瑶</v>
      </c>
      <c r="F234" s="7" t="s">
        <v>465</v>
      </c>
    </row>
    <row r="235" spans="1:6" ht="24.75" customHeight="1">
      <c r="A235" s="5">
        <v>233</v>
      </c>
      <c r="B235" s="6" t="str">
        <f>"邓德鑫"</f>
        <v>邓德鑫</v>
      </c>
      <c r="C235" s="7" t="s">
        <v>466</v>
      </c>
      <c r="D235" s="7">
        <v>2083</v>
      </c>
      <c r="E235" s="6" t="str">
        <f>"林妹"</f>
        <v>林妹</v>
      </c>
      <c r="F235" s="7" t="s">
        <v>467</v>
      </c>
    </row>
    <row r="236" spans="1:6" ht="24.75" customHeight="1">
      <c r="A236" s="5">
        <v>234</v>
      </c>
      <c r="B236" s="6" t="str">
        <f>"李晓婷"</f>
        <v>李晓婷</v>
      </c>
      <c r="C236" s="7" t="s">
        <v>468</v>
      </c>
      <c r="D236" s="7">
        <v>2084</v>
      </c>
      <c r="E236" s="6" t="str">
        <f>"司徒慧敏"</f>
        <v>司徒慧敏</v>
      </c>
      <c r="F236" s="7" t="s">
        <v>469</v>
      </c>
    </row>
    <row r="237" spans="1:6" ht="24.75" customHeight="1">
      <c r="A237" s="5">
        <v>235</v>
      </c>
      <c r="B237" s="6" t="str">
        <f>"毛冬花"</f>
        <v>毛冬花</v>
      </c>
      <c r="C237" s="7" t="s">
        <v>470</v>
      </c>
      <c r="D237" s="7">
        <v>2085</v>
      </c>
      <c r="E237" s="6" t="str">
        <f>"陈颖"</f>
        <v>陈颖</v>
      </c>
      <c r="F237" s="7" t="s">
        <v>471</v>
      </c>
    </row>
    <row r="238" spans="1:6" ht="24.75" customHeight="1">
      <c r="A238" s="5">
        <v>236</v>
      </c>
      <c r="B238" s="6" t="str">
        <f>"陆莹莹"</f>
        <v>陆莹莹</v>
      </c>
      <c r="C238" s="7" t="s">
        <v>472</v>
      </c>
      <c r="D238" s="7">
        <v>2086</v>
      </c>
      <c r="E238" s="6" t="str">
        <f>"郑天松"</f>
        <v>郑天松</v>
      </c>
      <c r="F238" s="7" t="s">
        <v>473</v>
      </c>
    </row>
    <row r="239" spans="1:6" ht="24.75" customHeight="1">
      <c r="A239" s="5">
        <v>237</v>
      </c>
      <c r="B239" s="6" t="str">
        <f>"唐乾月"</f>
        <v>唐乾月</v>
      </c>
      <c r="C239" s="7" t="s">
        <v>474</v>
      </c>
      <c r="D239" s="7">
        <v>2087</v>
      </c>
      <c r="E239" s="6" t="str">
        <f>"黎杰"</f>
        <v>黎杰</v>
      </c>
      <c r="F239" s="7" t="s">
        <v>475</v>
      </c>
    </row>
    <row r="240" spans="1:6" ht="24.75" customHeight="1">
      <c r="A240" s="5">
        <v>238</v>
      </c>
      <c r="B240" s="6" t="str">
        <f>"杨芷"</f>
        <v>杨芷</v>
      </c>
      <c r="C240" s="7" t="s">
        <v>476</v>
      </c>
      <c r="D240" s="7">
        <v>2088</v>
      </c>
      <c r="E240" s="6" t="str">
        <f>"李娇娜"</f>
        <v>李娇娜</v>
      </c>
      <c r="F240" s="7" t="s">
        <v>477</v>
      </c>
    </row>
    <row r="241" spans="1:6" ht="24.75" customHeight="1">
      <c r="A241" s="5">
        <v>239</v>
      </c>
      <c r="B241" s="6" t="str">
        <f>"柯灵丹"</f>
        <v>柯灵丹</v>
      </c>
      <c r="C241" s="7" t="s">
        <v>478</v>
      </c>
      <c r="D241" s="7">
        <v>2089</v>
      </c>
      <c r="E241" s="6" t="str">
        <f>"高思梅"</f>
        <v>高思梅</v>
      </c>
      <c r="F241" s="7" t="s">
        <v>479</v>
      </c>
    </row>
    <row r="242" spans="1:6" ht="24.75" customHeight="1">
      <c r="A242" s="5">
        <v>240</v>
      </c>
      <c r="B242" s="6" t="str">
        <f>"孙太隽"</f>
        <v>孙太隽</v>
      </c>
      <c r="C242" s="7" t="s">
        <v>480</v>
      </c>
      <c r="D242" s="7">
        <v>2090</v>
      </c>
      <c r="E242" s="6" t="str">
        <f>"陈静"</f>
        <v>陈静</v>
      </c>
      <c r="F242" s="7" t="s">
        <v>481</v>
      </c>
    </row>
    <row r="243" spans="1:6" ht="24.75" customHeight="1">
      <c r="A243" s="5">
        <v>241</v>
      </c>
      <c r="B243" s="6" t="str">
        <f>"符璐"</f>
        <v>符璐</v>
      </c>
      <c r="C243" s="7" t="s">
        <v>482</v>
      </c>
      <c r="D243" s="7">
        <v>2091</v>
      </c>
      <c r="E243" s="6" t="str">
        <f>"陈驰"</f>
        <v>陈驰</v>
      </c>
      <c r="F243" s="7" t="s">
        <v>483</v>
      </c>
    </row>
    <row r="244" spans="1:6" ht="24.75" customHeight="1">
      <c r="A244" s="5">
        <v>242</v>
      </c>
      <c r="B244" s="6" t="str">
        <f>"林丽娜"</f>
        <v>林丽娜</v>
      </c>
      <c r="C244" s="7" t="s">
        <v>484</v>
      </c>
      <c r="D244" s="7">
        <v>2092</v>
      </c>
      <c r="E244" s="6" t="str">
        <f>"殷礼亮"</f>
        <v>殷礼亮</v>
      </c>
      <c r="F244" s="7" t="s">
        <v>485</v>
      </c>
    </row>
    <row r="245" spans="1:6" ht="24.75" customHeight="1">
      <c r="A245" s="5">
        <v>243</v>
      </c>
      <c r="B245" s="6" t="str">
        <f>"李梦怡"</f>
        <v>李梦怡</v>
      </c>
      <c r="C245" s="7" t="s">
        <v>486</v>
      </c>
      <c r="D245" s="7">
        <v>2093</v>
      </c>
      <c r="E245" s="6" t="str">
        <f>"罗晓萌"</f>
        <v>罗晓萌</v>
      </c>
      <c r="F245" s="7" t="s">
        <v>487</v>
      </c>
    </row>
    <row r="246" spans="1:6" ht="24.75" customHeight="1">
      <c r="A246" s="5">
        <v>244</v>
      </c>
      <c r="B246" s="6" t="str">
        <f>"叶造艳"</f>
        <v>叶造艳</v>
      </c>
      <c r="C246" s="7" t="s">
        <v>488</v>
      </c>
      <c r="D246" s="7">
        <v>2094</v>
      </c>
      <c r="E246" s="6" t="str">
        <f>"鲁启兰"</f>
        <v>鲁启兰</v>
      </c>
      <c r="F246" s="7" t="s">
        <v>489</v>
      </c>
    </row>
    <row r="247" spans="1:6" ht="24.75" customHeight="1">
      <c r="A247" s="5">
        <v>245</v>
      </c>
      <c r="B247" s="6" t="str">
        <f>"符宝予"</f>
        <v>符宝予</v>
      </c>
      <c r="C247" s="7" t="s">
        <v>490</v>
      </c>
      <c r="D247" s="7">
        <v>2095</v>
      </c>
      <c r="E247" s="6" t="str">
        <f>"林娟"</f>
        <v>林娟</v>
      </c>
      <c r="F247" s="7" t="s">
        <v>491</v>
      </c>
    </row>
    <row r="248" spans="1:6" ht="24.75" customHeight="1">
      <c r="A248" s="5">
        <v>246</v>
      </c>
      <c r="B248" s="6" t="str">
        <f>"陈曦"</f>
        <v>陈曦</v>
      </c>
      <c r="C248" s="7" t="s">
        <v>492</v>
      </c>
      <c r="D248" s="7">
        <v>2096</v>
      </c>
      <c r="E248" s="6" t="str">
        <f>"骆梓晴"</f>
        <v>骆梓晴</v>
      </c>
      <c r="F248" s="7" t="s">
        <v>493</v>
      </c>
    </row>
    <row r="249" spans="1:6" ht="24.75" customHeight="1">
      <c r="A249" s="5">
        <v>247</v>
      </c>
      <c r="B249" s="6" t="str">
        <f>"刘晓敏"</f>
        <v>刘晓敏</v>
      </c>
      <c r="C249" s="7" t="s">
        <v>494</v>
      </c>
      <c r="D249" s="7">
        <v>2097</v>
      </c>
      <c r="E249" s="6" t="str">
        <f>"江琳"</f>
        <v>江琳</v>
      </c>
      <c r="F249" s="7" t="s">
        <v>495</v>
      </c>
    </row>
    <row r="250" spans="1:6" ht="24.75" customHeight="1">
      <c r="A250" s="5">
        <v>248</v>
      </c>
      <c r="B250" s="6" t="str">
        <f>"欧祖壮"</f>
        <v>欧祖壮</v>
      </c>
      <c r="C250" s="7" t="s">
        <v>496</v>
      </c>
      <c r="D250" s="7">
        <v>2098</v>
      </c>
      <c r="E250" s="6" t="str">
        <f>"胡孟养"</f>
        <v>胡孟养</v>
      </c>
      <c r="F250" s="7" t="s">
        <v>497</v>
      </c>
    </row>
    <row r="251" spans="1:6" ht="24.75" customHeight="1">
      <c r="A251" s="5">
        <v>249</v>
      </c>
      <c r="B251" s="6" t="str">
        <f>"李叶"</f>
        <v>李叶</v>
      </c>
      <c r="C251" s="7" t="s">
        <v>498</v>
      </c>
      <c r="D251" s="7">
        <v>2099</v>
      </c>
      <c r="E251" s="6" t="str">
        <f>"花红颖"</f>
        <v>花红颖</v>
      </c>
      <c r="F251" s="7" t="s">
        <v>499</v>
      </c>
    </row>
    <row r="252" spans="1:6" ht="24.75" customHeight="1">
      <c r="A252" s="5">
        <v>250</v>
      </c>
      <c r="B252" s="6" t="str">
        <f>"王洲丹"</f>
        <v>王洲丹</v>
      </c>
      <c r="C252" s="7" t="s">
        <v>240</v>
      </c>
      <c r="D252" s="7">
        <v>2100</v>
      </c>
      <c r="E252" s="6" t="str">
        <f>"梁静仪"</f>
        <v>梁静仪</v>
      </c>
      <c r="F252" s="7" t="s">
        <v>500</v>
      </c>
    </row>
    <row r="253" spans="1:6" ht="24.75" customHeight="1">
      <c r="A253" s="5">
        <v>251</v>
      </c>
      <c r="B253" s="6" t="str">
        <f>"王美玲"</f>
        <v>王美玲</v>
      </c>
      <c r="C253" s="7" t="s">
        <v>501</v>
      </c>
      <c r="D253" s="7">
        <v>2101</v>
      </c>
      <c r="E253" s="6" t="str">
        <f>"韦迪健"</f>
        <v>韦迪健</v>
      </c>
      <c r="F253" s="7" t="s">
        <v>502</v>
      </c>
    </row>
    <row r="254" spans="1:6" ht="24.75" customHeight="1">
      <c r="A254" s="5">
        <v>252</v>
      </c>
      <c r="B254" s="6" t="str">
        <f>"张梦竹"</f>
        <v>张梦竹</v>
      </c>
      <c r="C254" s="7" t="s">
        <v>503</v>
      </c>
      <c r="D254" s="7">
        <v>2102</v>
      </c>
      <c r="E254" s="6" t="str">
        <f>"张必学"</f>
        <v>张必学</v>
      </c>
      <c r="F254" s="7" t="s">
        <v>504</v>
      </c>
    </row>
    <row r="255" spans="1:6" ht="24.75" customHeight="1">
      <c r="A255" s="5">
        <v>253</v>
      </c>
      <c r="B255" s="6" t="str">
        <f>"管海艳"</f>
        <v>管海艳</v>
      </c>
      <c r="C255" s="7" t="s">
        <v>505</v>
      </c>
      <c r="D255" s="7">
        <v>2103</v>
      </c>
      <c r="E255" s="6" t="str">
        <f>"吴奕轩"</f>
        <v>吴奕轩</v>
      </c>
      <c r="F255" s="7" t="s">
        <v>485</v>
      </c>
    </row>
    <row r="256" spans="1:6" ht="24.75" customHeight="1">
      <c r="A256" s="5">
        <v>254</v>
      </c>
      <c r="B256" s="6" t="str">
        <f>"蔡嘉嘉"</f>
        <v>蔡嘉嘉</v>
      </c>
      <c r="C256" s="7" t="s">
        <v>506</v>
      </c>
      <c r="D256" s="7">
        <v>2104</v>
      </c>
      <c r="E256" s="6" t="str">
        <f>"曾令皓"</f>
        <v>曾令皓</v>
      </c>
      <c r="F256" s="7" t="s">
        <v>507</v>
      </c>
    </row>
    <row r="257" spans="1:6" ht="24.75" customHeight="1">
      <c r="A257" s="5">
        <v>255</v>
      </c>
      <c r="B257" s="6" t="str">
        <f>"吴艾芹"</f>
        <v>吴艾芹</v>
      </c>
      <c r="C257" s="7" t="s">
        <v>508</v>
      </c>
      <c r="D257" s="7">
        <v>2105</v>
      </c>
      <c r="E257" s="6" t="str">
        <f>"李静"</f>
        <v>李静</v>
      </c>
      <c r="F257" s="7" t="s">
        <v>509</v>
      </c>
    </row>
    <row r="258" spans="1:6" ht="24.75" customHeight="1">
      <c r="A258" s="5">
        <v>256</v>
      </c>
      <c r="B258" s="6" t="str">
        <f>"黄思宇"</f>
        <v>黄思宇</v>
      </c>
      <c r="C258" s="7" t="s">
        <v>510</v>
      </c>
      <c r="D258" s="7">
        <v>2106</v>
      </c>
      <c r="E258" s="6" t="str">
        <f>"冯文志"</f>
        <v>冯文志</v>
      </c>
      <c r="F258" s="7" t="s">
        <v>511</v>
      </c>
    </row>
    <row r="259" spans="1:6" ht="24.75" customHeight="1">
      <c r="A259" s="5">
        <v>257</v>
      </c>
      <c r="B259" s="6" t="str">
        <f>"韩可馨"</f>
        <v>韩可馨</v>
      </c>
      <c r="C259" s="7" t="s">
        <v>512</v>
      </c>
      <c r="D259" s="7">
        <v>2107</v>
      </c>
      <c r="E259" s="6" t="str">
        <f>"许程佳"</f>
        <v>许程佳</v>
      </c>
      <c r="F259" s="7" t="s">
        <v>513</v>
      </c>
    </row>
    <row r="260" spans="1:6" ht="24.75" customHeight="1">
      <c r="A260" s="5">
        <v>258</v>
      </c>
      <c r="B260" s="6" t="str">
        <f>"陈南南"</f>
        <v>陈南南</v>
      </c>
      <c r="C260" s="7" t="s">
        <v>514</v>
      </c>
      <c r="D260" s="7">
        <v>2108</v>
      </c>
      <c r="E260" s="6" t="str">
        <f>"赖梦蕾"</f>
        <v>赖梦蕾</v>
      </c>
      <c r="F260" s="7" t="s">
        <v>515</v>
      </c>
    </row>
    <row r="261" spans="1:6" ht="24.75" customHeight="1">
      <c r="A261" s="5">
        <v>259</v>
      </c>
      <c r="B261" s="6" t="str">
        <f>"许童媛"</f>
        <v>许童媛</v>
      </c>
      <c r="C261" s="7" t="s">
        <v>516</v>
      </c>
      <c r="D261" s="7">
        <v>2109</v>
      </c>
      <c r="E261" s="6" t="str">
        <f>"占兴旭"</f>
        <v>占兴旭</v>
      </c>
      <c r="F261" s="7" t="s">
        <v>517</v>
      </c>
    </row>
    <row r="262" spans="1:6" ht="24.75" customHeight="1">
      <c r="A262" s="5">
        <v>260</v>
      </c>
      <c r="B262" s="6" t="str">
        <f>"余晶晶"</f>
        <v>余晶晶</v>
      </c>
      <c r="C262" s="7" t="s">
        <v>518</v>
      </c>
      <c r="D262" s="7">
        <v>2110</v>
      </c>
      <c r="E262" s="6" t="str">
        <f>"罗魁伟"</f>
        <v>罗魁伟</v>
      </c>
      <c r="F262" s="7" t="s">
        <v>519</v>
      </c>
    </row>
    <row r="263" spans="1:6" ht="24.75" customHeight="1">
      <c r="A263" s="5">
        <v>261</v>
      </c>
      <c r="B263" s="6" t="str">
        <f>"卓泉辉"</f>
        <v>卓泉辉</v>
      </c>
      <c r="C263" s="7" t="s">
        <v>520</v>
      </c>
      <c r="D263" s="7">
        <v>2111</v>
      </c>
      <c r="E263" s="6" t="str">
        <f>"李昱"</f>
        <v>李昱</v>
      </c>
      <c r="F263" s="7" t="s">
        <v>521</v>
      </c>
    </row>
    <row r="264" spans="1:6" ht="24.75" customHeight="1">
      <c r="A264" s="5">
        <v>262</v>
      </c>
      <c r="B264" s="6" t="str">
        <f>"张丽梅"</f>
        <v>张丽梅</v>
      </c>
      <c r="C264" s="7" t="s">
        <v>522</v>
      </c>
      <c r="D264" s="7">
        <v>2112</v>
      </c>
      <c r="E264" s="6" t="str">
        <f>"翁天利"</f>
        <v>翁天利</v>
      </c>
      <c r="F264" s="7" t="s">
        <v>523</v>
      </c>
    </row>
    <row r="265" spans="1:6" ht="24.75" customHeight="1">
      <c r="A265" s="5">
        <v>263</v>
      </c>
      <c r="B265" s="6" t="str">
        <f>"赵启靖"</f>
        <v>赵启靖</v>
      </c>
      <c r="C265" s="7" t="s">
        <v>524</v>
      </c>
      <c r="D265" s="7">
        <v>2113</v>
      </c>
      <c r="E265" s="6" t="str">
        <f>"吴清武"</f>
        <v>吴清武</v>
      </c>
      <c r="F265" s="7" t="s">
        <v>525</v>
      </c>
    </row>
    <row r="266" spans="1:6" ht="24.75" customHeight="1">
      <c r="A266" s="5">
        <v>264</v>
      </c>
      <c r="B266" s="6" t="str">
        <f>"凌翠云"</f>
        <v>凌翠云</v>
      </c>
      <c r="C266" s="7" t="s">
        <v>526</v>
      </c>
      <c r="D266" s="7">
        <v>2114</v>
      </c>
      <c r="E266" s="6" t="str">
        <f>"刘顺利"</f>
        <v>刘顺利</v>
      </c>
      <c r="F266" s="7" t="s">
        <v>527</v>
      </c>
    </row>
    <row r="267" spans="1:6" ht="24.75" customHeight="1">
      <c r="A267" s="5">
        <v>265</v>
      </c>
      <c r="B267" s="6" t="str">
        <f>"陈张玲"</f>
        <v>陈张玲</v>
      </c>
      <c r="C267" s="7" t="s">
        <v>528</v>
      </c>
      <c r="D267" s="7">
        <v>2115</v>
      </c>
      <c r="E267" s="6" t="str">
        <f>"肖传斌"</f>
        <v>肖传斌</v>
      </c>
      <c r="F267" s="7" t="s">
        <v>529</v>
      </c>
    </row>
    <row r="268" spans="1:6" ht="24.75" customHeight="1">
      <c r="A268" s="5">
        <v>266</v>
      </c>
      <c r="B268" s="6" t="str">
        <f>"邓如环"</f>
        <v>邓如环</v>
      </c>
      <c r="C268" s="7" t="s">
        <v>530</v>
      </c>
      <c r="D268" s="7">
        <v>2116</v>
      </c>
      <c r="E268" s="6" t="str">
        <f>"穆秋旭"</f>
        <v>穆秋旭</v>
      </c>
      <c r="F268" s="7" t="s">
        <v>531</v>
      </c>
    </row>
    <row r="269" spans="1:6" ht="24.75" customHeight="1">
      <c r="A269" s="5">
        <v>267</v>
      </c>
      <c r="B269" s="6" t="str">
        <f>"陈英玉"</f>
        <v>陈英玉</v>
      </c>
      <c r="C269" s="7" t="s">
        <v>532</v>
      </c>
      <c r="D269" s="7">
        <v>2117</v>
      </c>
      <c r="E269" s="6" t="str">
        <f>"赖宇恒"</f>
        <v>赖宇恒</v>
      </c>
      <c r="F269" s="7" t="s">
        <v>533</v>
      </c>
    </row>
    <row r="270" spans="1:6" ht="24.75" customHeight="1">
      <c r="A270" s="5">
        <v>268</v>
      </c>
      <c r="B270" s="6" t="str">
        <f>"王树奇"</f>
        <v>王树奇</v>
      </c>
      <c r="C270" s="7" t="s">
        <v>534</v>
      </c>
      <c r="D270" s="7">
        <v>2118</v>
      </c>
      <c r="E270" s="6" t="str">
        <f>"陈茹"</f>
        <v>陈茹</v>
      </c>
      <c r="F270" s="7" t="s">
        <v>535</v>
      </c>
    </row>
    <row r="271" spans="1:6" ht="24.75" customHeight="1">
      <c r="A271" s="5">
        <v>269</v>
      </c>
      <c r="B271" s="6" t="str">
        <f>"张怡峰"</f>
        <v>张怡峰</v>
      </c>
      <c r="C271" s="7" t="s">
        <v>536</v>
      </c>
      <c r="D271" s="7">
        <v>2119</v>
      </c>
      <c r="E271" s="6" t="str">
        <f>"杨应帅"</f>
        <v>杨应帅</v>
      </c>
      <c r="F271" s="7" t="s">
        <v>537</v>
      </c>
    </row>
    <row r="272" spans="1:6" ht="24.75" customHeight="1">
      <c r="A272" s="5">
        <v>270</v>
      </c>
      <c r="B272" s="6" t="str">
        <f>"林薇薇"</f>
        <v>林薇薇</v>
      </c>
      <c r="C272" s="7" t="s">
        <v>538</v>
      </c>
      <c r="D272" s="7">
        <v>2120</v>
      </c>
      <c r="E272" s="6" t="str">
        <f>"张文丽"</f>
        <v>张文丽</v>
      </c>
      <c r="F272" s="7" t="s">
        <v>539</v>
      </c>
    </row>
    <row r="273" spans="1:6" ht="24.75" customHeight="1">
      <c r="A273" s="5">
        <v>271</v>
      </c>
      <c r="B273" s="6" t="str">
        <f>"陈玉民"</f>
        <v>陈玉民</v>
      </c>
      <c r="C273" s="7" t="s">
        <v>540</v>
      </c>
      <c r="D273" s="7">
        <v>2121</v>
      </c>
      <c r="E273" s="6" t="str">
        <f>"陈向"</f>
        <v>陈向</v>
      </c>
      <c r="F273" s="7" t="s">
        <v>541</v>
      </c>
    </row>
    <row r="274" spans="1:6" ht="24.75" customHeight="1">
      <c r="A274" s="5">
        <v>272</v>
      </c>
      <c r="B274" s="6" t="str">
        <f>"邢思懿"</f>
        <v>邢思懿</v>
      </c>
      <c r="C274" s="7" t="s">
        <v>149</v>
      </c>
      <c r="D274" s="7">
        <v>2122</v>
      </c>
      <c r="E274" s="6" t="str">
        <f>"郑梓烨"</f>
        <v>郑梓烨</v>
      </c>
      <c r="F274" s="7" t="s">
        <v>542</v>
      </c>
    </row>
    <row r="275" spans="1:6" ht="24.75" customHeight="1">
      <c r="A275" s="5">
        <v>273</v>
      </c>
      <c r="B275" s="6" t="str">
        <f>"曾文园"</f>
        <v>曾文园</v>
      </c>
      <c r="C275" s="7" t="s">
        <v>543</v>
      </c>
      <c r="D275" s="7">
        <v>2123</v>
      </c>
      <c r="E275" s="6" t="str">
        <f>"符冬冬"</f>
        <v>符冬冬</v>
      </c>
      <c r="F275" s="7" t="s">
        <v>544</v>
      </c>
    </row>
    <row r="276" spans="1:6" ht="24.75" customHeight="1">
      <c r="A276" s="5">
        <v>274</v>
      </c>
      <c r="B276" s="6" t="str">
        <f>"廖崇麒"</f>
        <v>廖崇麒</v>
      </c>
      <c r="C276" s="7" t="s">
        <v>545</v>
      </c>
      <c r="D276" s="7">
        <v>2124</v>
      </c>
      <c r="E276" s="6" t="str">
        <f>"陈德科"</f>
        <v>陈德科</v>
      </c>
      <c r="F276" s="7" t="s">
        <v>546</v>
      </c>
    </row>
    <row r="277" spans="1:6" ht="24.75" customHeight="1">
      <c r="A277" s="5">
        <v>275</v>
      </c>
      <c r="B277" s="6" t="str">
        <f>"孙园淞"</f>
        <v>孙园淞</v>
      </c>
      <c r="C277" s="7" t="s">
        <v>547</v>
      </c>
      <c r="D277" s="7">
        <v>2125</v>
      </c>
      <c r="E277" s="6" t="str">
        <f>"房鹏程"</f>
        <v>房鹏程</v>
      </c>
      <c r="F277" s="7" t="s">
        <v>548</v>
      </c>
    </row>
    <row r="278" spans="1:6" ht="24.75" customHeight="1">
      <c r="A278" s="5">
        <v>276</v>
      </c>
      <c r="B278" s="6" t="str">
        <f>"占达积"</f>
        <v>占达积</v>
      </c>
      <c r="C278" s="7" t="s">
        <v>549</v>
      </c>
      <c r="D278" s="7">
        <v>2126</v>
      </c>
      <c r="E278" s="6" t="str">
        <f>"熊章胜"</f>
        <v>熊章胜</v>
      </c>
      <c r="F278" s="7" t="s">
        <v>550</v>
      </c>
    </row>
    <row r="279" spans="1:6" ht="24.75" customHeight="1">
      <c r="A279" s="5">
        <v>277</v>
      </c>
      <c r="B279" s="6" t="str">
        <f>"林拥书"</f>
        <v>林拥书</v>
      </c>
      <c r="C279" s="7" t="s">
        <v>551</v>
      </c>
      <c r="D279" s="7">
        <v>2127</v>
      </c>
      <c r="E279" s="6" t="str">
        <f>"蔡明"</f>
        <v>蔡明</v>
      </c>
      <c r="F279" s="7" t="s">
        <v>552</v>
      </c>
    </row>
    <row r="280" spans="1:6" ht="24.75" customHeight="1">
      <c r="A280" s="5">
        <v>278</v>
      </c>
      <c r="B280" s="6" t="str">
        <f>"符传涛"</f>
        <v>符传涛</v>
      </c>
      <c r="C280" s="7" t="s">
        <v>553</v>
      </c>
      <c r="D280" s="7">
        <v>2128</v>
      </c>
      <c r="E280" s="6" t="str">
        <f>"吴雪梅"</f>
        <v>吴雪梅</v>
      </c>
      <c r="F280" s="7" t="s">
        <v>554</v>
      </c>
    </row>
    <row r="281" spans="1:6" ht="24.75" customHeight="1">
      <c r="A281" s="5">
        <v>279</v>
      </c>
      <c r="B281" s="6" t="str">
        <f>"朱悦"</f>
        <v>朱悦</v>
      </c>
      <c r="C281" s="7" t="s">
        <v>555</v>
      </c>
      <c r="D281" s="7">
        <v>2129</v>
      </c>
      <c r="E281" s="6" t="str">
        <f>"崔磊"</f>
        <v>崔磊</v>
      </c>
      <c r="F281" s="7" t="s">
        <v>556</v>
      </c>
    </row>
    <row r="282" spans="1:6" ht="24.75" customHeight="1">
      <c r="A282" s="5">
        <v>280</v>
      </c>
      <c r="B282" s="6" t="str">
        <f>"王捷"</f>
        <v>王捷</v>
      </c>
      <c r="C282" s="7" t="s">
        <v>557</v>
      </c>
      <c r="D282" s="7">
        <v>2130</v>
      </c>
      <c r="E282" s="6" t="str">
        <f>"钟金玲"</f>
        <v>钟金玲</v>
      </c>
      <c r="F282" s="7" t="s">
        <v>558</v>
      </c>
    </row>
    <row r="283" spans="1:6" ht="24.75" customHeight="1">
      <c r="A283" s="5">
        <v>281</v>
      </c>
      <c r="B283" s="6" t="str">
        <f>"潘小花"</f>
        <v>潘小花</v>
      </c>
      <c r="C283" s="7" t="s">
        <v>559</v>
      </c>
      <c r="D283" s="7">
        <v>2131</v>
      </c>
      <c r="E283" s="6" t="str">
        <f>"周嘉珍"</f>
        <v>周嘉珍</v>
      </c>
      <c r="F283" s="7" t="s">
        <v>560</v>
      </c>
    </row>
    <row r="284" spans="1:6" ht="24.75" customHeight="1">
      <c r="A284" s="5">
        <v>282</v>
      </c>
      <c r="B284" s="6" t="str">
        <f>"胡卫鸣"</f>
        <v>胡卫鸣</v>
      </c>
      <c r="C284" s="7" t="s">
        <v>561</v>
      </c>
      <c r="D284" s="7">
        <v>2132</v>
      </c>
      <c r="E284" s="6" t="str">
        <f>"陈理敦"</f>
        <v>陈理敦</v>
      </c>
      <c r="F284" s="7" t="s">
        <v>562</v>
      </c>
    </row>
    <row r="285" spans="1:6" ht="24.75" customHeight="1">
      <c r="A285" s="5">
        <v>283</v>
      </c>
      <c r="B285" s="6" t="str">
        <f>"陈雄福"</f>
        <v>陈雄福</v>
      </c>
      <c r="C285" s="7" t="s">
        <v>563</v>
      </c>
      <c r="D285" s="7">
        <v>2133</v>
      </c>
      <c r="E285" s="6" t="str">
        <f>"冯宝瑶"</f>
        <v>冯宝瑶</v>
      </c>
      <c r="F285" s="7" t="s">
        <v>564</v>
      </c>
    </row>
    <row r="286" spans="1:6" ht="24.75" customHeight="1">
      <c r="A286" s="5">
        <v>284</v>
      </c>
      <c r="B286" s="6" t="str">
        <f>"黄伟"</f>
        <v>黄伟</v>
      </c>
      <c r="C286" s="7" t="s">
        <v>565</v>
      </c>
      <c r="D286" s="7">
        <v>2134</v>
      </c>
      <c r="E286" s="6" t="str">
        <f>"黄静娴"</f>
        <v>黄静娴</v>
      </c>
      <c r="F286" s="7" t="s">
        <v>566</v>
      </c>
    </row>
    <row r="287" spans="1:6" ht="24.75" customHeight="1">
      <c r="A287" s="5">
        <v>285</v>
      </c>
      <c r="B287" s="6" t="str">
        <f>"黄达"</f>
        <v>黄达</v>
      </c>
      <c r="C287" s="7" t="s">
        <v>567</v>
      </c>
      <c r="D287" s="7">
        <v>2135</v>
      </c>
      <c r="E287" s="6" t="str">
        <f>"许良顺"</f>
        <v>许良顺</v>
      </c>
      <c r="F287" s="7" t="s">
        <v>568</v>
      </c>
    </row>
    <row r="288" spans="1:6" ht="24.75" customHeight="1">
      <c r="A288" s="5">
        <v>286</v>
      </c>
      <c r="B288" s="6" t="str">
        <f>"李庄颖"</f>
        <v>李庄颖</v>
      </c>
      <c r="C288" s="7" t="s">
        <v>569</v>
      </c>
      <c r="D288" s="7">
        <v>2136</v>
      </c>
      <c r="E288" s="6" t="str">
        <f>"蔡坤学"</f>
        <v>蔡坤学</v>
      </c>
      <c r="F288" s="7" t="s">
        <v>570</v>
      </c>
    </row>
    <row r="289" spans="1:6" ht="24.75" customHeight="1">
      <c r="A289" s="5">
        <v>287</v>
      </c>
      <c r="B289" s="6" t="str">
        <f>"邱名文"</f>
        <v>邱名文</v>
      </c>
      <c r="C289" s="7" t="s">
        <v>571</v>
      </c>
      <c r="D289" s="7">
        <v>2137</v>
      </c>
      <c r="E289" s="6" t="str">
        <f>"李大宇"</f>
        <v>李大宇</v>
      </c>
      <c r="F289" s="7" t="s">
        <v>572</v>
      </c>
    </row>
    <row r="290" spans="1:6" ht="24.75" customHeight="1">
      <c r="A290" s="5">
        <v>288</v>
      </c>
      <c r="B290" s="6" t="str">
        <f>"马晨龙"</f>
        <v>马晨龙</v>
      </c>
      <c r="C290" s="7" t="s">
        <v>573</v>
      </c>
      <c r="D290" s="7">
        <v>2138</v>
      </c>
      <c r="E290" s="6" t="str">
        <f>"曾琦智"</f>
        <v>曾琦智</v>
      </c>
      <c r="F290" s="7" t="s">
        <v>574</v>
      </c>
    </row>
    <row r="291" spans="1:6" ht="24.75" customHeight="1">
      <c r="A291" s="5">
        <v>289</v>
      </c>
      <c r="B291" s="6" t="str">
        <f>"何鑫"</f>
        <v>何鑫</v>
      </c>
      <c r="C291" s="7" t="s">
        <v>575</v>
      </c>
      <c r="D291" s="7">
        <v>2139</v>
      </c>
      <c r="E291" s="6" t="str">
        <f>"高世磊"</f>
        <v>高世磊</v>
      </c>
      <c r="F291" s="7" t="s">
        <v>576</v>
      </c>
    </row>
    <row r="292" spans="1:6" ht="24.75" customHeight="1">
      <c r="A292" s="5">
        <v>290</v>
      </c>
      <c r="B292" s="6" t="str">
        <f>"唐任英"</f>
        <v>唐任英</v>
      </c>
      <c r="C292" s="7" t="s">
        <v>577</v>
      </c>
      <c r="D292" s="7">
        <v>2140</v>
      </c>
      <c r="E292" s="6" t="str">
        <f>"蔡舒萍"</f>
        <v>蔡舒萍</v>
      </c>
      <c r="F292" s="7" t="s">
        <v>578</v>
      </c>
    </row>
    <row r="293" spans="1:6" ht="24.75" customHeight="1">
      <c r="A293" s="5">
        <v>291</v>
      </c>
      <c r="B293" s="6" t="str">
        <f>"林斯香"</f>
        <v>林斯香</v>
      </c>
      <c r="C293" s="7" t="s">
        <v>579</v>
      </c>
      <c r="D293" s="7">
        <v>2141</v>
      </c>
      <c r="E293" s="6" t="str">
        <f>"吴彬"</f>
        <v>吴彬</v>
      </c>
      <c r="F293" s="7" t="s">
        <v>580</v>
      </c>
    </row>
    <row r="294" spans="1:6" ht="24.75" customHeight="1">
      <c r="A294" s="5">
        <v>292</v>
      </c>
      <c r="B294" s="6" t="str">
        <f>"周能源"</f>
        <v>周能源</v>
      </c>
      <c r="C294" s="7" t="s">
        <v>581</v>
      </c>
      <c r="D294" s="7">
        <v>2142</v>
      </c>
      <c r="E294" s="6" t="str">
        <f>"李浩"</f>
        <v>李浩</v>
      </c>
      <c r="F294" s="7" t="s">
        <v>582</v>
      </c>
    </row>
    <row r="295" spans="1:6" ht="24.75" customHeight="1">
      <c r="A295" s="5">
        <v>293</v>
      </c>
      <c r="B295" s="6" t="str">
        <f>"罗勇霖"</f>
        <v>罗勇霖</v>
      </c>
      <c r="C295" s="7" t="s">
        <v>583</v>
      </c>
      <c r="D295" s="7">
        <v>2143</v>
      </c>
      <c r="E295" s="6" t="str">
        <f>"李军"</f>
        <v>李军</v>
      </c>
      <c r="F295" s="7" t="s">
        <v>584</v>
      </c>
    </row>
    <row r="296" spans="1:6" ht="24.75" customHeight="1">
      <c r="A296" s="5">
        <v>294</v>
      </c>
      <c r="B296" s="6" t="str">
        <f>"周环"</f>
        <v>周环</v>
      </c>
      <c r="C296" s="7" t="s">
        <v>585</v>
      </c>
      <c r="D296" s="7">
        <v>2144</v>
      </c>
      <c r="E296" s="6" t="str">
        <f>"叶娇恋"</f>
        <v>叶娇恋</v>
      </c>
      <c r="F296" s="7" t="s">
        <v>586</v>
      </c>
    </row>
    <row r="297" spans="1:6" ht="24.75" customHeight="1">
      <c r="A297" s="5">
        <v>295</v>
      </c>
      <c r="B297" s="6" t="str">
        <f>"符方林"</f>
        <v>符方林</v>
      </c>
      <c r="C297" s="7" t="s">
        <v>587</v>
      </c>
      <c r="D297" s="7">
        <v>2145</v>
      </c>
      <c r="E297" s="6" t="str">
        <f>"潘中英"</f>
        <v>潘中英</v>
      </c>
      <c r="F297" s="7" t="s">
        <v>588</v>
      </c>
    </row>
    <row r="298" spans="1:6" ht="24.75" customHeight="1">
      <c r="A298" s="5">
        <v>296</v>
      </c>
      <c r="B298" s="6" t="str">
        <f>"曾堃"</f>
        <v>曾堃</v>
      </c>
      <c r="C298" s="7" t="s">
        <v>589</v>
      </c>
      <c r="D298" s="7">
        <v>2146</v>
      </c>
      <c r="E298" s="6" t="str">
        <f>"陈名丽"</f>
        <v>陈名丽</v>
      </c>
      <c r="F298" s="7" t="s">
        <v>590</v>
      </c>
    </row>
    <row r="299" spans="1:6" ht="24.75" customHeight="1">
      <c r="A299" s="5">
        <v>297</v>
      </c>
      <c r="B299" s="6" t="str">
        <f>"周国安"</f>
        <v>周国安</v>
      </c>
      <c r="C299" s="7" t="s">
        <v>591</v>
      </c>
      <c r="D299" s="7">
        <v>2147</v>
      </c>
      <c r="E299" s="6" t="str">
        <f>"吴多锦"</f>
        <v>吴多锦</v>
      </c>
      <c r="F299" s="7" t="s">
        <v>592</v>
      </c>
    </row>
    <row r="300" spans="1:6" ht="24.75" customHeight="1">
      <c r="A300" s="5">
        <v>298</v>
      </c>
      <c r="B300" s="6" t="str">
        <f>"邢贞干"</f>
        <v>邢贞干</v>
      </c>
      <c r="C300" s="7" t="s">
        <v>593</v>
      </c>
      <c r="D300" s="7">
        <v>2148</v>
      </c>
      <c r="E300" s="6" t="str">
        <f>"许凤文"</f>
        <v>许凤文</v>
      </c>
      <c r="F300" s="7" t="s">
        <v>594</v>
      </c>
    </row>
    <row r="301" spans="1:6" ht="24.75" customHeight="1">
      <c r="A301" s="5">
        <v>299</v>
      </c>
      <c r="B301" s="6" t="str">
        <f>"巨岳宁"</f>
        <v>巨岳宁</v>
      </c>
      <c r="C301" s="7" t="s">
        <v>595</v>
      </c>
      <c r="D301" s="7">
        <v>2149</v>
      </c>
      <c r="E301" s="6" t="str">
        <f>"陈礼坤"</f>
        <v>陈礼坤</v>
      </c>
      <c r="F301" s="7" t="s">
        <v>596</v>
      </c>
    </row>
    <row r="302" spans="1:6" ht="24.75" customHeight="1">
      <c r="A302" s="5">
        <v>300</v>
      </c>
      <c r="B302" s="6" t="str">
        <f>"程引南"</f>
        <v>程引南</v>
      </c>
      <c r="C302" s="7" t="s">
        <v>597</v>
      </c>
      <c r="D302" s="7">
        <v>2150</v>
      </c>
      <c r="E302" s="6" t="str">
        <f>"林京桦"</f>
        <v>林京桦</v>
      </c>
      <c r="F302" s="7" t="s">
        <v>598</v>
      </c>
    </row>
    <row r="303" spans="1:6" ht="24.75" customHeight="1">
      <c r="A303" s="5">
        <v>301</v>
      </c>
      <c r="B303" s="6" t="str">
        <f>"王志"</f>
        <v>王志</v>
      </c>
      <c r="C303" s="7" t="s">
        <v>599</v>
      </c>
      <c r="D303" s="7">
        <v>2151</v>
      </c>
      <c r="E303" s="6" t="str">
        <f>"杜增毅"</f>
        <v>杜增毅</v>
      </c>
      <c r="F303" s="7" t="s">
        <v>600</v>
      </c>
    </row>
    <row r="304" spans="1:6" ht="24.75" customHeight="1">
      <c r="A304" s="5">
        <v>302</v>
      </c>
      <c r="B304" s="6" t="str">
        <f>"羊冠鸿"</f>
        <v>羊冠鸿</v>
      </c>
      <c r="C304" s="7" t="s">
        <v>601</v>
      </c>
      <c r="D304" s="7">
        <v>2152</v>
      </c>
      <c r="E304" s="6" t="str">
        <f>"曾壮"</f>
        <v>曾壮</v>
      </c>
      <c r="F304" s="7" t="s">
        <v>602</v>
      </c>
    </row>
    <row r="305" spans="1:6" ht="24.75" customHeight="1">
      <c r="A305" s="5">
        <v>303</v>
      </c>
      <c r="B305" s="6" t="str">
        <f>"曾绍禹"</f>
        <v>曾绍禹</v>
      </c>
      <c r="C305" s="7" t="s">
        <v>603</v>
      </c>
      <c r="D305" s="7">
        <v>2153</v>
      </c>
      <c r="E305" s="6" t="str">
        <f>"李慧妍"</f>
        <v>李慧妍</v>
      </c>
      <c r="F305" s="7" t="s">
        <v>604</v>
      </c>
    </row>
    <row r="306" spans="1:6" ht="24.75" customHeight="1">
      <c r="A306" s="5">
        <v>304</v>
      </c>
      <c r="B306" s="6" t="str">
        <f>"张健"</f>
        <v>张健</v>
      </c>
      <c r="C306" s="7" t="s">
        <v>605</v>
      </c>
      <c r="D306" s="7">
        <v>2154</v>
      </c>
      <c r="E306" s="6" t="str">
        <f>"洪妹"</f>
        <v>洪妹</v>
      </c>
      <c r="F306" s="7" t="s">
        <v>606</v>
      </c>
    </row>
    <row r="307" spans="1:6" ht="24.75" customHeight="1">
      <c r="A307" s="5">
        <v>305</v>
      </c>
      <c r="B307" s="6" t="str">
        <f>"黄泽田"</f>
        <v>黄泽田</v>
      </c>
      <c r="C307" s="7" t="s">
        <v>607</v>
      </c>
      <c r="D307" s="7">
        <v>2155</v>
      </c>
      <c r="E307" s="6" t="str">
        <f>"曾叶梅"</f>
        <v>曾叶梅</v>
      </c>
      <c r="F307" s="7" t="s">
        <v>608</v>
      </c>
    </row>
    <row r="308" spans="1:6" ht="24.75" customHeight="1">
      <c r="A308" s="5">
        <v>306</v>
      </c>
      <c r="B308" s="6" t="str">
        <f>"刘庆乐"</f>
        <v>刘庆乐</v>
      </c>
      <c r="C308" s="7" t="s">
        <v>609</v>
      </c>
      <c r="D308" s="7">
        <v>2156</v>
      </c>
      <c r="E308" s="6" t="str">
        <f>"洪亚娇"</f>
        <v>洪亚娇</v>
      </c>
      <c r="F308" s="7" t="s">
        <v>610</v>
      </c>
    </row>
    <row r="309" spans="1:6" ht="24.75" customHeight="1">
      <c r="A309" s="5">
        <v>307</v>
      </c>
      <c r="B309" s="6" t="str">
        <f>"王惠娟"</f>
        <v>王惠娟</v>
      </c>
      <c r="C309" s="7" t="s">
        <v>611</v>
      </c>
      <c r="D309" s="7">
        <v>2157</v>
      </c>
      <c r="E309" s="6" t="str">
        <f>"吴志鹏"</f>
        <v>吴志鹏</v>
      </c>
      <c r="F309" s="7" t="s">
        <v>612</v>
      </c>
    </row>
    <row r="310" spans="1:6" ht="24.75" customHeight="1">
      <c r="A310" s="5">
        <v>308</v>
      </c>
      <c r="B310" s="6" t="str">
        <f>"李政"</f>
        <v>李政</v>
      </c>
      <c r="C310" s="7" t="s">
        <v>613</v>
      </c>
      <c r="D310" s="7">
        <v>2158</v>
      </c>
      <c r="E310" s="6" t="str">
        <f>"蒋少兰"</f>
        <v>蒋少兰</v>
      </c>
      <c r="F310" s="7" t="s">
        <v>614</v>
      </c>
    </row>
    <row r="311" spans="1:6" ht="24.75" customHeight="1">
      <c r="A311" s="5">
        <v>309</v>
      </c>
      <c r="B311" s="6" t="str">
        <f>"毕松"</f>
        <v>毕松</v>
      </c>
      <c r="C311" s="7" t="s">
        <v>615</v>
      </c>
      <c r="D311" s="7">
        <v>2159</v>
      </c>
      <c r="E311" s="6" t="str">
        <f>"蔡聪"</f>
        <v>蔡聪</v>
      </c>
      <c r="F311" s="7" t="s">
        <v>616</v>
      </c>
    </row>
    <row r="312" spans="1:6" ht="24.75" customHeight="1">
      <c r="A312" s="5">
        <v>310</v>
      </c>
      <c r="B312" s="6" t="str">
        <f>"李家锦"</f>
        <v>李家锦</v>
      </c>
      <c r="C312" s="7" t="s">
        <v>617</v>
      </c>
      <c r="D312" s="7">
        <v>2160</v>
      </c>
      <c r="E312" s="6" t="str">
        <f>"苏凤双"</f>
        <v>苏凤双</v>
      </c>
      <c r="F312" s="7" t="s">
        <v>618</v>
      </c>
    </row>
    <row r="313" spans="1:6" ht="24.75" customHeight="1">
      <c r="A313" s="5">
        <v>311</v>
      </c>
      <c r="B313" s="6" t="str">
        <f>"雷欣然"</f>
        <v>雷欣然</v>
      </c>
      <c r="C313" s="7" t="s">
        <v>619</v>
      </c>
      <c r="D313" s="7">
        <v>2161</v>
      </c>
      <c r="E313" s="6" t="str">
        <f>"吴玉"</f>
        <v>吴玉</v>
      </c>
      <c r="F313" s="7" t="s">
        <v>620</v>
      </c>
    </row>
    <row r="314" spans="1:6" ht="24.75" customHeight="1">
      <c r="A314" s="5">
        <v>312</v>
      </c>
      <c r="B314" s="6" t="str">
        <f>"张艺"</f>
        <v>张艺</v>
      </c>
      <c r="C314" s="7" t="s">
        <v>621</v>
      </c>
      <c r="D314" s="7">
        <v>2162</v>
      </c>
      <c r="E314" s="6" t="str">
        <f>"陈昆逸"</f>
        <v>陈昆逸</v>
      </c>
      <c r="F314" s="7" t="s">
        <v>622</v>
      </c>
    </row>
    <row r="315" spans="1:6" ht="24.75" customHeight="1">
      <c r="A315" s="5">
        <v>313</v>
      </c>
      <c r="B315" s="6" t="str">
        <f>"王信玮"</f>
        <v>王信玮</v>
      </c>
      <c r="C315" s="7" t="s">
        <v>623</v>
      </c>
      <c r="D315" s="7">
        <v>2163</v>
      </c>
      <c r="E315" s="6" t="str">
        <f>"孙贵龙"</f>
        <v>孙贵龙</v>
      </c>
      <c r="F315" s="7" t="s">
        <v>624</v>
      </c>
    </row>
    <row r="316" spans="1:6" ht="24.75" customHeight="1">
      <c r="A316" s="5">
        <v>314</v>
      </c>
      <c r="B316" s="6" t="str">
        <f>"王学仁"</f>
        <v>王学仁</v>
      </c>
      <c r="C316" s="7" t="s">
        <v>625</v>
      </c>
      <c r="D316" s="7">
        <v>2164</v>
      </c>
      <c r="E316" s="6" t="str">
        <f>"滕欣宇"</f>
        <v>滕欣宇</v>
      </c>
      <c r="F316" s="7" t="s">
        <v>626</v>
      </c>
    </row>
    <row r="317" spans="1:6" ht="24.75" customHeight="1">
      <c r="A317" s="5">
        <v>315</v>
      </c>
      <c r="B317" s="6" t="str">
        <f>"云永福"</f>
        <v>云永福</v>
      </c>
      <c r="C317" s="7" t="s">
        <v>627</v>
      </c>
      <c r="D317" s="7">
        <v>2165</v>
      </c>
      <c r="E317" s="6" t="str">
        <f>"卓菁"</f>
        <v>卓菁</v>
      </c>
      <c r="F317" s="7" t="s">
        <v>628</v>
      </c>
    </row>
    <row r="318" spans="1:6" ht="24.75" customHeight="1">
      <c r="A318" s="5">
        <v>316</v>
      </c>
      <c r="B318" s="6" t="str">
        <f>"梁才丽"</f>
        <v>梁才丽</v>
      </c>
      <c r="C318" s="7" t="s">
        <v>629</v>
      </c>
      <c r="D318" s="7">
        <v>2166</v>
      </c>
      <c r="E318" s="6" t="str">
        <f>"陈保铭"</f>
        <v>陈保铭</v>
      </c>
      <c r="F318" s="7" t="s">
        <v>630</v>
      </c>
    </row>
    <row r="319" spans="1:6" ht="24.75" customHeight="1">
      <c r="A319" s="5">
        <v>317</v>
      </c>
      <c r="B319" s="6" t="str">
        <f>"黄子怡"</f>
        <v>黄子怡</v>
      </c>
      <c r="C319" s="7" t="s">
        <v>631</v>
      </c>
      <c r="D319" s="7">
        <v>2167</v>
      </c>
      <c r="E319" s="6" t="str">
        <f>"郑童遥"</f>
        <v>郑童遥</v>
      </c>
      <c r="F319" s="7" t="s">
        <v>632</v>
      </c>
    </row>
    <row r="320" spans="1:6" ht="24.75" customHeight="1">
      <c r="A320" s="5">
        <v>318</v>
      </c>
      <c r="B320" s="6" t="str">
        <f>"叶世豪"</f>
        <v>叶世豪</v>
      </c>
      <c r="C320" s="7" t="s">
        <v>633</v>
      </c>
      <c r="D320" s="7">
        <v>2168</v>
      </c>
      <c r="E320" s="6" t="str">
        <f>"周仙敏"</f>
        <v>周仙敏</v>
      </c>
      <c r="F320" s="7" t="s">
        <v>634</v>
      </c>
    </row>
    <row r="321" spans="1:6" ht="24.75" customHeight="1">
      <c r="A321" s="5">
        <v>319</v>
      </c>
      <c r="B321" s="6" t="str">
        <f>"罗燕"</f>
        <v>罗燕</v>
      </c>
      <c r="C321" s="7" t="s">
        <v>635</v>
      </c>
      <c r="D321" s="7">
        <v>2169</v>
      </c>
      <c r="E321" s="6" t="str">
        <f>"杨翠银"</f>
        <v>杨翠银</v>
      </c>
      <c r="F321" s="7" t="s">
        <v>636</v>
      </c>
    </row>
    <row r="322" spans="1:6" ht="24.75" customHeight="1">
      <c r="A322" s="5">
        <v>320</v>
      </c>
      <c r="B322" s="6" t="str">
        <f>"李开骏"</f>
        <v>李开骏</v>
      </c>
      <c r="C322" s="7" t="s">
        <v>637</v>
      </c>
      <c r="D322" s="7">
        <v>2170</v>
      </c>
      <c r="E322" s="6" t="str">
        <f>"许振熙"</f>
        <v>许振熙</v>
      </c>
      <c r="F322" s="7" t="s">
        <v>638</v>
      </c>
    </row>
    <row r="323" spans="1:6" ht="24.75" customHeight="1">
      <c r="A323" s="5">
        <v>321</v>
      </c>
      <c r="B323" s="6" t="str">
        <f>"邢贞鹏"</f>
        <v>邢贞鹏</v>
      </c>
      <c r="C323" s="7" t="s">
        <v>639</v>
      </c>
      <c r="D323" s="7">
        <v>2171</v>
      </c>
      <c r="E323" s="6" t="str">
        <f>"龙美慧"</f>
        <v>龙美慧</v>
      </c>
      <c r="F323" s="7" t="s">
        <v>640</v>
      </c>
    </row>
    <row r="324" spans="1:6" ht="24.75" customHeight="1">
      <c r="A324" s="5">
        <v>322</v>
      </c>
      <c r="B324" s="6" t="str">
        <f>"彭崇参"</f>
        <v>彭崇参</v>
      </c>
      <c r="C324" s="7" t="s">
        <v>641</v>
      </c>
      <c r="D324" s="7">
        <v>2172</v>
      </c>
      <c r="E324" s="6" t="str">
        <f>"李燕娣"</f>
        <v>李燕娣</v>
      </c>
      <c r="F324" s="7" t="s">
        <v>642</v>
      </c>
    </row>
    <row r="325" spans="1:6" ht="24.75" customHeight="1">
      <c r="A325" s="5">
        <v>323</v>
      </c>
      <c r="B325" s="6" t="str">
        <f>"洪秀金"</f>
        <v>洪秀金</v>
      </c>
      <c r="C325" s="7" t="s">
        <v>643</v>
      </c>
      <c r="D325" s="7">
        <v>2173</v>
      </c>
      <c r="E325" s="6" t="str">
        <f>"符斯壮"</f>
        <v>符斯壮</v>
      </c>
      <c r="F325" s="7" t="s">
        <v>644</v>
      </c>
    </row>
    <row r="326" spans="1:6" ht="24.75" customHeight="1">
      <c r="A326" s="5">
        <v>324</v>
      </c>
      <c r="B326" s="6" t="str">
        <f>"卢裕东"</f>
        <v>卢裕东</v>
      </c>
      <c r="C326" s="7" t="s">
        <v>645</v>
      </c>
      <c r="D326" s="7">
        <v>2174</v>
      </c>
      <c r="E326" s="6" t="str">
        <f>"符惠予"</f>
        <v>符惠予</v>
      </c>
      <c r="F326" s="7" t="s">
        <v>646</v>
      </c>
    </row>
    <row r="327" spans="1:6" ht="24.75" customHeight="1">
      <c r="A327" s="5">
        <v>325</v>
      </c>
      <c r="B327" s="6" t="str">
        <f>"许统飞"</f>
        <v>许统飞</v>
      </c>
      <c r="C327" s="7" t="s">
        <v>647</v>
      </c>
      <c r="D327" s="7">
        <v>2175</v>
      </c>
      <c r="E327" s="6" t="str">
        <f>"朱莹"</f>
        <v>朱莹</v>
      </c>
      <c r="F327" s="7" t="s">
        <v>648</v>
      </c>
    </row>
    <row r="328" spans="1:6" ht="24.75" customHeight="1">
      <c r="A328" s="5">
        <v>326</v>
      </c>
      <c r="B328" s="6" t="str">
        <f>"陈云玲"</f>
        <v>陈云玲</v>
      </c>
      <c r="C328" s="7" t="s">
        <v>649</v>
      </c>
      <c r="D328" s="7">
        <v>2176</v>
      </c>
      <c r="E328" s="6" t="str">
        <f>"李婉琴"</f>
        <v>李婉琴</v>
      </c>
      <c r="F328" s="7" t="s">
        <v>650</v>
      </c>
    </row>
    <row r="329" spans="1:6" ht="24.75" customHeight="1">
      <c r="A329" s="5">
        <v>327</v>
      </c>
      <c r="B329" s="6" t="str">
        <f>"何守干"</f>
        <v>何守干</v>
      </c>
      <c r="C329" s="7" t="s">
        <v>651</v>
      </c>
      <c r="D329" s="7">
        <v>2177</v>
      </c>
      <c r="E329" s="6" t="str">
        <f>"陈佳慧"</f>
        <v>陈佳慧</v>
      </c>
      <c r="F329" s="7" t="s">
        <v>652</v>
      </c>
    </row>
    <row r="330" spans="1:6" ht="24.75" customHeight="1">
      <c r="A330" s="5">
        <v>328</v>
      </c>
      <c r="B330" s="6" t="str">
        <f>"郭瑞直"</f>
        <v>郭瑞直</v>
      </c>
      <c r="C330" s="7" t="s">
        <v>653</v>
      </c>
      <c r="D330" s="7">
        <v>2178</v>
      </c>
      <c r="E330" s="6" t="str">
        <f>"郑飘"</f>
        <v>郑飘</v>
      </c>
      <c r="F330" s="7" t="s">
        <v>654</v>
      </c>
    </row>
    <row r="331" spans="1:6" ht="24.75" customHeight="1">
      <c r="A331" s="5">
        <v>329</v>
      </c>
      <c r="B331" s="6" t="str">
        <f>"李贵锦"</f>
        <v>李贵锦</v>
      </c>
      <c r="C331" s="7" t="s">
        <v>655</v>
      </c>
      <c r="D331" s="7">
        <v>2179</v>
      </c>
      <c r="E331" s="6" t="str">
        <f>"钟华敏"</f>
        <v>钟华敏</v>
      </c>
      <c r="F331" s="7" t="s">
        <v>656</v>
      </c>
    </row>
    <row r="332" spans="1:6" ht="24.75" customHeight="1">
      <c r="A332" s="5">
        <v>330</v>
      </c>
      <c r="B332" s="6" t="str">
        <f>"吴诗富"</f>
        <v>吴诗富</v>
      </c>
      <c r="C332" s="7" t="s">
        <v>657</v>
      </c>
      <c r="D332" s="7">
        <v>2180</v>
      </c>
      <c r="E332" s="6" t="str">
        <f>"肖梦思"</f>
        <v>肖梦思</v>
      </c>
      <c r="F332" s="7" t="s">
        <v>658</v>
      </c>
    </row>
    <row r="333" spans="1:6" ht="24.75" customHeight="1">
      <c r="A333" s="5">
        <v>331</v>
      </c>
      <c r="B333" s="6" t="str">
        <f>"林志权"</f>
        <v>林志权</v>
      </c>
      <c r="C333" s="7" t="s">
        <v>659</v>
      </c>
      <c r="D333" s="7">
        <v>2181</v>
      </c>
      <c r="E333" s="6" t="str">
        <f>"周始惋"</f>
        <v>周始惋</v>
      </c>
      <c r="F333" s="7" t="s">
        <v>660</v>
      </c>
    </row>
    <row r="334" spans="1:6" ht="24.75" customHeight="1">
      <c r="A334" s="5">
        <v>332</v>
      </c>
      <c r="B334" s="6" t="str">
        <f>"朱威杰"</f>
        <v>朱威杰</v>
      </c>
      <c r="C334" s="7" t="s">
        <v>661</v>
      </c>
      <c r="D334" s="7">
        <v>2182</v>
      </c>
      <c r="E334" s="6" t="str">
        <f>"潘慧珠"</f>
        <v>潘慧珠</v>
      </c>
      <c r="F334" s="7" t="s">
        <v>662</v>
      </c>
    </row>
    <row r="335" spans="1:6" ht="24.75" customHeight="1">
      <c r="A335" s="5">
        <v>333</v>
      </c>
      <c r="B335" s="6" t="str">
        <f>"和玉洁"</f>
        <v>和玉洁</v>
      </c>
      <c r="C335" s="7" t="s">
        <v>663</v>
      </c>
      <c r="D335" s="7">
        <v>2183</v>
      </c>
      <c r="E335" s="6" t="str">
        <f>"肖传主"</f>
        <v>肖传主</v>
      </c>
      <c r="F335" s="7" t="s">
        <v>644</v>
      </c>
    </row>
    <row r="336" spans="1:6" ht="24.75" customHeight="1">
      <c r="A336" s="5">
        <v>334</v>
      </c>
      <c r="B336" s="6" t="str">
        <f>"黎纲"</f>
        <v>黎纲</v>
      </c>
      <c r="C336" s="7" t="s">
        <v>664</v>
      </c>
      <c r="D336" s="7">
        <v>2184</v>
      </c>
      <c r="E336" s="6" t="str">
        <f>"陈雅莉"</f>
        <v>陈雅莉</v>
      </c>
      <c r="F336" s="7" t="s">
        <v>665</v>
      </c>
    </row>
    <row r="337" spans="1:6" ht="24.75" customHeight="1">
      <c r="A337" s="5">
        <v>335</v>
      </c>
      <c r="B337" s="6" t="str">
        <f>"吴燕凛"</f>
        <v>吴燕凛</v>
      </c>
      <c r="C337" s="7" t="s">
        <v>666</v>
      </c>
      <c r="D337" s="7">
        <v>2185</v>
      </c>
      <c r="E337" s="6" t="str">
        <f>"凌子玄"</f>
        <v>凌子玄</v>
      </c>
      <c r="F337" s="7" t="s">
        <v>667</v>
      </c>
    </row>
    <row r="338" spans="1:6" ht="24.75" customHeight="1">
      <c r="A338" s="5">
        <v>336</v>
      </c>
      <c r="B338" s="6" t="str">
        <f>"陈健"</f>
        <v>陈健</v>
      </c>
      <c r="C338" s="7" t="s">
        <v>668</v>
      </c>
      <c r="D338" s="7">
        <v>2186</v>
      </c>
      <c r="E338" s="6" t="str">
        <f>"凡雨婷"</f>
        <v>凡雨婷</v>
      </c>
      <c r="F338" s="7" t="s">
        <v>669</v>
      </c>
    </row>
    <row r="339" spans="1:6" ht="24.75" customHeight="1">
      <c r="A339" s="5">
        <v>337</v>
      </c>
      <c r="B339" s="6" t="str">
        <f>"杨帆"</f>
        <v>杨帆</v>
      </c>
      <c r="C339" s="7" t="s">
        <v>670</v>
      </c>
      <c r="D339" s="7">
        <v>2187</v>
      </c>
      <c r="E339" s="6" t="str">
        <f>"张云玉"</f>
        <v>张云玉</v>
      </c>
      <c r="F339" s="7" t="s">
        <v>671</v>
      </c>
    </row>
    <row r="340" spans="1:6" ht="24.75" customHeight="1">
      <c r="A340" s="5">
        <v>338</v>
      </c>
      <c r="B340" s="6" t="str">
        <f>"余镇霖"</f>
        <v>余镇霖</v>
      </c>
      <c r="C340" s="7" t="s">
        <v>672</v>
      </c>
      <c r="D340" s="7">
        <v>2188</v>
      </c>
      <c r="E340" s="6" t="str">
        <f>"符清俊"</f>
        <v>符清俊</v>
      </c>
      <c r="F340" s="7" t="s">
        <v>673</v>
      </c>
    </row>
    <row r="341" spans="1:6" ht="24.75" customHeight="1">
      <c r="A341" s="5">
        <v>339</v>
      </c>
      <c r="B341" s="6" t="str">
        <f>"陈杰"</f>
        <v>陈杰</v>
      </c>
      <c r="C341" s="7" t="s">
        <v>674</v>
      </c>
      <c r="D341" s="7">
        <v>2189</v>
      </c>
      <c r="E341" s="6" t="str">
        <f>"陈茗茜"</f>
        <v>陈茗茜</v>
      </c>
      <c r="F341" s="7" t="s">
        <v>675</v>
      </c>
    </row>
    <row r="342" spans="1:6" ht="24.75" customHeight="1">
      <c r="A342" s="5">
        <v>340</v>
      </c>
      <c r="B342" s="6" t="str">
        <f>"薛家兴"</f>
        <v>薛家兴</v>
      </c>
      <c r="C342" s="7" t="s">
        <v>676</v>
      </c>
      <c r="D342" s="7">
        <v>2190</v>
      </c>
      <c r="E342" s="6" t="str">
        <f>"陈修宁"</f>
        <v>陈修宁</v>
      </c>
      <c r="F342" s="7" t="s">
        <v>677</v>
      </c>
    </row>
    <row r="343" spans="1:6" ht="24.75" customHeight="1">
      <c r="A343" s="5">
        <v>341</v>
      </c>
      <c r="B343" s="6" t="str">
        <f>"陈乙月"</f>
        <v>陈乙月</v>
      </c>
      <c r="C343" s="7" t="s">
        <v>678</v>
      </c>
      <c r="D343" s="7">
        <v>2191</v>
      </c>
      <c r="E343" s="6" t="str">
        <f>"翁永妹"</f>
        <v>翁永妹</v>
      </c>
      <c r="F343" s="7" t="s">
        <v>679</v>
      </c>
    </row>
    <row r="344" spans="1:6" ht="24.75" customHeight="1">
      <c r="A344" s="5">
        <v>342</v>
      </c>
      <c r="B344" s="6" t="str">
        <f>"杜惺倩"</f>
        <v>杜惺倩</v>
      </c>
      <c r="C344" s="7" t="s">
        <v>680</v>
      </c>
      <c r="D344" s="7">
        <v>2192</v>
      </c>
      <c r="E344" s="6" t="str">
        <f>"王瑞欣"</f>
        <v>王瑞欣</v>
      </c>
      <c r="F344" s="7" t="s">
        <v>681</v>
      </c>
    </row>
    <row r="345" spans="1:6" ht="24.75" customHeight="1">
      <c r="A345" s="5">
        <v>343</v>
      </c>
      <c r="B345" s="6" t="str">
        <f>"林芳杰"</f>
        <v>林芳杰</v>
      </c>
      <c r="C345" s="7" t="s">
        <v>682</v>
      </c>
      <c r="D345" s="7">
        <v>2193</v>
      </c>
      <c r="E345" s="6" t="str">
        <f>"林师舜"</f>
        <v>林师舜</v>
      </c>
      <c r="F345" s="7" t="s">
        <v>683</v>
      </c>
    </row>
    <row r="346" spans="1:6" ht="24.75" customHeight="1">
      <c r="A346" s="5">
        <v>344</v>
      </c>
      <c r="B346" s="6" t="str">
        <f>"唐太熊"</f>
        <v>唐太熊</v>
      </c>
      <c r="C346" s="7" t="s">
        <v>684</v>
      </c>
      <c r="D346" s="7">
        <v>2194</v>
      </c>
      <c r="E346" s="6" t="str">
        <f>"吴挺上"</f>
        <v>吴挺上</v>
      </c>
      <c r="F346" s="7" t="s">
        <v>685</v>
      </c>
    </row>
    <row r="347" spans="1:6" ht="24.75" customHeight="1">
      <c r="A347" s="5">
        <v>345</v>
      </c>
      <c r="B347" s="6" t="str">
        <f>"李彦昭"</f>
        <v>李彦昭</v>
      </c>
      <c r="C347" s="7" t="s">
        <v>686</v>
      </c>
      <c r="D347" s="7">
        <v>2195</v>
      </c>
      <c r="E347" s="6" t="str">
        <f>"韩原绪"</f>
        <v>韩原绪</v>
      </c>
      <c r="F347" s="7" t="s">
        <v>687</v>
      </c>
    </row>
    <row r="348" spans="1:6" ht="24.75" customHeight="1">
      <c r="A348" s="5">
        <v>346</v>
      </c>
      <c r="B348" s="6" t="str">
        <f>"严紫微"</f>
        <v>严紫微</v>
      </c>
      <c r="C348" s="7" t="s">
        <v>688</v>
      </c>
      <c r="D348" s="7">
        <v>2196</v>
      </c>
      <c r="E348" s="6" t="str">
        <f>"李孟辉"</f>
        <v>李孟辉</v>
      </c>
      <c r="F348" s="7" t="s">
        <v>689</v>
      </c>
    </row>
    <row r="349" spans="1:6" ht="24.75" customHeight="1">
      <c r="A349" s="5">
        <v>347</v>
      </c>
      <c r="B349" s="6" t="str">
        <f>"杨煜程"</f>
        <v>杨煜程</v>
      </c>
      <c r="C349" s="7" t="s">
        <v>690</v>
      </c>
      <c r="D349" s="7">
        <v>2197</v>
      </c>
      <c r="E349" s="6" t="str">
        <f>"黄坤宏"</f>
        <v>黄坤宏</v>
      </c>
      <c r="F349" s="7" t="s">
        <v>485</v>
      </c>
    </row>
    <row r="350" spans="1:6" ht="24.75" customHeight="1">
      <c r="A350" s="5">
        <v>348</v>
      </c>
      <c r="B350" s="6" t="str">
        <f>"吴幸达"</f>
        <v>吴幸达</v>
      </c>
      <c r="C350" s="7" t="s">
        <v>691</v>
      </c>
      <c r="D350" s="7">
        <v>2198</v>
      </c>
      <c r="E350" s="6" t="str">
        <f>"蔡笃海"</f>
        <v>蔡笃海</v>
      </c>
      <c r="F350" s="7" t="s">
        <v>692</v>
      </c>
    </row>
    <row r="351" spans="1:6" ht="24.75" customHeight="1">
      <c r="A351" s="5">
        <v>349</v>
      </c>
      <c r="B351" s="6" t="str">
        <f>"王昌旭"</f>
        <v>王昌旭</v>
      </c>
      <c r="C351" s="7" t="s">
        <v>693</v>
      </c>
      <c r="D351" s="7">
        <v>2199</v>
      </c>
      <c r="E351" s="6" t="str">
        <f>"吴天连"</f>
        <v>吴天连</v>
      </c>
      <c r="F351" s="7" t="s">
        <v>694</v>
      </c>
    </row>
    <row r="352" spans="1:6" ht="24.75" customHeight="1">
      <c r="A352" s="5">
        <v>350</v>
      </c>
      <c r="B352" s="6" t="str">
        <f>"吴岳"</f>
        <v>吴岳</v>
      </c>
      <c r="C352" s="7" t="s">
        <v>695</v>
      </c>
      <c r="D352" s="7">
        <v>2200</v>
      </c>
      <c r="E352" s="6" t="str">
        <f>"李其伟"</f>
        <v>李其伟</v>
      </c>
      <c r="F352" s="7" t="s">
        <v>696</v>
      </c>
    </row>
    <row r="353" spans="1:6" ht="24.75" customHeight="1">
      <c r="A353" s="5">
        <v>351</v>
      </c>
      <c r="B353" s="6" t="str">
        <f>"冯婷婷"</f>
        <v>冯婷婷</v>
      </c>
      <c r="C353" s="7" t="s">
        <v>697</v>
      </c>
      <c r="D353" s="7">
        <v>2201</v>
      </c>
      <c r="E353" s="6" t="str">
        <f>"林世武"</f>
        <v>林世武</v>
      </c>
      <c r="F353" s="7" t="s">
        <v>694</v>
      </c>
    </row>
    <row r="354" spans="1:6" ht="24.75" customHeight="1">
      <c r="A354" s="5">
        <v>352</v>
      </c>
      <c r="B354" s="6" t="str">
        <f>"陈晓冰"</f>
        <v>陈晓冰</v>
      </c>
      <c r="C354" s="7" t="s">
        <v>698</v>
      </c>
      <c r="D354" s="7">
        <v>2202</v>
      </c>
      <c r="E354" s="6" t="str">
        <f>"陈希越"</f>
        <v>陈希越</v>
      </c>
      <c r="F354" s="7" t="s">
        <v>699</v>
      </c>
    </row>
    <row r="355" spans="1:6" ht="24.75" customHeight="1">
      <c r="A355" s="5">
        <v>353</v>
      </c>
      <c r="B355" s="6" t="str">
        <f>"谢淑云"</f>
        <v>谢淑云</v>
      </c>
      <c r="C355" s="7" t="s">
        <v>700</v>
      </c>
      <c r="D355" s="7">
        <v>2203</v>
      </c>
      <c r="E355" s="6" t="str">
        <f>"陈明辉"</f>
        <v>陈明辉</v>
      </c>
      <c r="F355" s="7" t="s">
        <v>701</v>
      </c>
    </row>
    <row r="356" spans="1:6" ht="24.75" customHeight="1">
      <c r="A356" s="5">
        <v>354</v>
      </c>
      <c r="B356" s="6" t="str">
        <f>"吕丽君"</f>
        <v>吕丽君</v>
      </c>
      <c r="C356" s="7" t="s">
        <v>702</v>
      </c>
      <c r="D356" s="7">
        <v>2204</v>
      </c>
      <c r="E356" s="6" t="str">
        <f>"范华武"</f>
        <v>范华武</v>
      </c>
      <c r="F356" s="7" t="s">
        <v>703</v>
      </c>
    </row>
    <row r="357" spans="1:6" ht="24.75" customHeight="1">
      <c r="A357" s="5">
        <v>355</v>
      </c>
      <c r="B357" s="6" t="str">
        <f>"陈丽丽"</f>
        <v>陈丽丽</v>
      </c>
      <c r="C357" s="7" t="s">
        <v>704</v>
      </c>
      <c r="D357" s="7">
        <v>2205</v>
      </c>
      <c r="E357" s="6" t="str">
        <f>"林师绣"</f>
        <v>林师绣</v>
      </c>
      <c r="F357" s="7" t="s">
        <v>705</v>
      </c>
    </row>
    <row r="358" spans="1:6" ht="24.75" customHeight="1">
      <c r="A358" s="5">
        <v>356</v>
      </c>
      <c r="B358" s="6" t="str">
        <f>"谢敏"</f>
        <v>谢敏</v>
      </c>
      <c r="C358" s="7" t="s">
        <v>706</v>
      </c>
      <c r="D358" s="7">
        <v>2206</v>
      </c>
      <c r="E358" s="6" t="str">
        <f>"李书君"</f>
        <v>李书君</v>
      </c>
      <c r="F358" s="7" t="s">
        <v>707</v>
      </c>
    </row>
    <row r="359" spans="1:6" ht="24.75" customHeight="1">
      <c r="A359" s="5">
        <v>357</v>
      </c>
      <c r="B359" s="6" t="str">
        <f>"王品然"</f>
        <v>王品然</v>
      </c>
      <c r="C359" s="7" t="s">
        <v>708</v>
      </c>
      <c r="D359" s="7">
        <v>2207</v>
      </c>
      <c r="E359" s="6" t="str">
        <f>"陈运雪"</f>
        <v>陈运雪</v>
      </c>
      <c r="F359" s="7" t="s">
        <v>709</v>
      </c>
    </row>
    <row r="360" spans="1:6" ht="24.75" customHeight="1">
      <c r="A360" s="5">
        <v>358</v>
      </c>
      <c r="B360" s="6" t="str">
        <f>"符史阳"</f>
        <v>符史阳</v>
      </c>
      <c r="C360" s="7" t="s">
        <v>710</v>
      </c>
      <c r="D360" s="7">
        <v>2208</v>
      </c>
      <c r="E360" s="6" t="str">
        <f>"周道德"</f>
        <v>周道德</v>
      </c>
      <c r="F360" s="7" t="s">
        <v>711</v>
      </c>
    </row>
    <row r="361" spans="1:6" ht="24.75" customHeight="1">
      <c r="A361" s="5">
        <v>359</v>
      </c>
      <c r="B361" s="6" t="str">
        <f>"蒲颖莹"</f>
        <v>蒲颖莹</v>
      </c>
      <c r="C361" s="7" t="s">
        <v>712</v>
      </c>
      <c r="D361" s="7">
        <v>2209</v>
      </c>
      <c r="E361" s="6" t="str">
        <f>"王鸿程"</f>
        <v>王鸿程</v>
      </c>
      <c r="F361" s="7" t="s">
        <v>713</v>
      </c>
    </row>
    <row r="362" spans="1:6" ht="24.75" customHeight="1">
      <c r="A362" s="5">
        <v>360</v>
      </c>
      <c r="B362" s="6" t="str">
        <f>"吴淑雯"</f>
        <v>吴淑雯</v>
      </c>
      <c r="C362" s="7" t="s">
        <v>714</v>
      </c>
      <c r="D362" s="7">
        <v>2210</v>
      </c>
      <c r="E362" s="6" t="str">
        <f>"左泽钦"</f>
        <v>左泽钦</v>
      </c>
      <c r="F362" s="7" t="s">
        <v>715</v>
      </c>
    </row>
    <row r="363" spans="1:6" ht="24.75" customHeight="1">
      <c r="A363" s="5">
        <v>361</v>
      </c>
      <c r="B363" s="6" t="str">
        <f>"黄金花"</f>
        <v>黄金花</v>
      </c>
      <c r="C363" s="7" t="s">
        <v>716</v>
      </c>
      <c r="D363" s="7">
        <v>2211</v>
      </c>
      <c r="E363" s="6" t="str">
        <f>"邱锐"</f>
        <v>邱锐</v>
      </c>
      <c r="F363" s="7" t="s">
        <v>717</v>
      </c>
    </row>
    <row r="364" spans="1:6" ht="24.75" customHeight="1">
      <c r="A364" s="5">
        <v>362</v>
      </c>
      <c r="B364" s="6" t="str">
        <f>"薛欧妃"</f>
        <v>薛欧妃</v>
      </c>
      <c r="C364" s="7" t="s">
        <v>718</v>
      </c>
      <c r="D364" s="7">
        <v>2212</v>
      </c>
      <c r="E364" s="6" t="str">
        <f>"黄凌怀"</f>
        <v>黄凌怀</v>
      </c>
      <c r="F364" s="7" t="s">
        <v>719</v>
      </c>
    </row>
    <row r="365" spans="1:6" ht="24.75" customHeight="1">
      <c r="A365" s="5">
        <v>363</v>
      </c>
      <c r="B365" s="6" t="str">
        <f>"许文雅"</f>
        <v>许文雅</v>
      </c>
      <c r="C365" s="7" t="s">
        <v>720</v>
      </c>
      <c r="D365" s="7">
        <v>2213</v>
      </c>
      <c r="E365" s="6" t="str">
        <f>"杨贻婷"</f>
        <v>杨贻婷</v>
      </c>
      <c r="F365" s="7" t="s">
        <v>721</v>
      </c>
    </row>
    <row r="366" spans="1:6" ht="24.75" customHeight="1">
      <c r="A366" s="5">
        <v>364</v>
      </c>
      <c r="B366" s="6" t="str">
        <f>"叶景鹏"</f>
        <v>叶景鹏</v>
      </c>
      <c r="C366" s="7" t="s">
        <v>722</v>
      </c>
      <c r="D366" s="7">
        <v>2214</v>
      </c>
      <c r="E366" s="6" t="str">
        <f>"容英"</f>
        <v>容英</v>
      </c>
      <c r="F366" s="7" t="s">
        <v>723</v>
      </c>
    </row>
    <row r="367" spans="1:6" ht="24.75" customHeight="1">
      <c r="A367" s="5">
        <v>365</v>
      </c>
      <c r="B367" s="6" t="str">
        <f>"王鹏"</f>
        <v>王鹏</v>
      </c>
      <c r="C367" s="7" t="s">
        <v>724</v>
      </c>
      <c r="D367" s="7">
        <v>2215</v>
      </c>
      <c r="E367" s="6" t="str">
        <f>"林诗君"</f>
        <v>林诗君</v>
      </c>
      <c r="F367" s="7" t="s">
        <v>725</v>
      </c>
    </row>
    <row r="368" spans="1:6" ht="24.75" customHeight="1">
      <c r="A368" s="5">
        <v>366</v>
      </c>
      <c r="B368" s="6" t="str">
        <f>"刘洋洋"</f>
        <v>刘洋洋</v>
      </c>
      <c r="C368" s="7" t="s">
        <v>425</v>
      </c>
      <c r="D368" s="7">
        <v>2216</v>
      </c>
      <c r="E368" s="6" t="str">
        <f>"孙嘉慧"</f>
        <v>孙嘉慧</v>
      </c>
      <c r="F368" s="7" t="s">
        <v>726</v>
      </c>
    </row>
    <row r="369" spans="1:6" ht="24.75" customHeight="1">
      <c r="A369" s="5">
        <v>367</v>
      </c>
      <c r="B369" s="6" t="str">
        <f>"张思华"</f>
        <v>张思华</v>
      </c>
      <c r="C369" s="7" t="s">
        <v>727</v>
      </c>
      <c r="D369" s="7">
        <v>2217</v>
      </c>
      <c r="E369" s="6" t="str">
        <f>"方满钰"</f>
        <v>方满钰</v>
      </c>
      <c r="F369" s="7" t="s">
        <v>728</v>
      </c>
    </row>
    <row r="370" spans="1:6" ht="24.75" customHeight="1">
      <c r="A370" s="5">
        <v>368</v>
      </c>
      <c r="B370" s="6" t="str">
        <f>"邢宝月"</f>
        <v>邢宝月</v>
      </c>
      <c r="C370" s="7" t="s">
        <v>729</v>
      </c>
      <c r="D370" s="7">
        <v>2218</v>
      </c>
      <c r="E370" s="6" t="str">
        <f>"庄文治"</f>
        <v>庄文治</v>
      </c>
      <c r="F370" s="7" t="s">
        <v>730</v>
      </c>
    </row>
    <row r="371" spans="1:6" ht="24.75" customHeight="1">
      <c r="A371" s="5">
        <v>369</v>
      </c>
      <c r="B371" s="6" t="str">
        <f>"张议文"</f>
        <v>张议文</v>
      </c>
      <c r="C371" s="7" t="s">
        <v>731</v>
      </c>
      <c r="D371" s="7">
        <v>2219</v>
      </c>
      <c r="E371" s="6" t="str">
        <f>"林招祯"</f>
        <v>林招祯</v>
      </c>
      <c r="F371" s="7" t="s">
        <v>732</v>
      </c>
    </row>
    <row r="372" spans="1:6" ht="24.75" customHeight="1">
      <c r="A372" s="5">
        <v>370</v>
      </c>
      <c r="B372" s="6" t="str">
        <f>"卢海浪"</f>
        <v>卢海浪</v>
      </c>
      <c r="C372" s="7" t="s">
        <v>329</v>
      </c>
      <c r="D372" s="7">
        <v>2220</v>
      </c>
      <c r="E372" s="6" t="str">
        <f>"王泓博"</f>
        <v>王泓博</v>
      </c>
      <c r="F372" s="7" t="s">
        <v>733</v>
      </c>
    </row>
    <row r="373" spans="1:6" ht="24.75" customHeight="1">
      <c r="A373" s="5">
        <v>371</v>
      </c>
      <c r="B373" s="6" t="str">
        <f>"杜璐欣"</f>
        <v>杜璐欣</v>
      </c>
      <c r="C373" s="7" t="s">
        <v>734</v>
      </c>
      <c r="D373" s="7">
        <v>2221</v>
      </c>
      <c r="E373" s="6" t="str">
        <f>"汪林坤"</f>
        <v>汪林坤</v>
      </c>
      <c r="F373" s="7" t="s">
        <v>735</v>
      </c>
    </row>
    <row r="374" spans="1:6" ht="24.75" customHeight="1">
      <c r="A374" s="5">
        <v>372</v>
      </c>
      <c r="B374" s="6" t="str">
        <f>"周洁"</f>
        <v>周洁</v>
      </c>
      <c r="C374" s="7" t="s">
        <v>736</v>
      </c>
      <c r="D374" s="7">
        <v>2222</v>
      </c>
      <c r="E374" s="6" t="str">
        <f>"黄少靖"</f>
        <v>黄少靖</v>
      </c>
      <c r="F374" s="7" t="s">
        <v>737</v>
      </c>
    </row>
    <row r="375" spans="1:6" ht="24.75" customHeight="1">
      <c r="A375" s="5">
        <v>373</v>
      </c>
      <c r="B375" s="6" t="str">
        <f>"王丹诺"</f>
        <v>王丹诺</v>
      </c>
      <c r="C375" s="7" t="s">
        <v>738</v>
      </c>
      <c r="D375" s="7">
        <v>2223</v>
      </c>
      <c r="E375" s="6" t="str">
        <f>"符月乔"</f>
        <v>符月乔</v>
      </c>
      <c r="F375" s="7" t="s">
        <v>739</v>
      </c>
    </row>
    <row r="376" spans="1:6" ht="24.75" customHeight="1">
      <c r="A376" s="5">
        <v>374</v>
      </c>
      <c r="B376" s="6" t="str">
        <f>"郑巧梵"</f>
        <v>郑巧梵</v>
      </c>
      <c r="C376" s="7" t="s">
        <v>260</v>
      </c>
      <c r="D376" s="7">
        <v>2224</v>
      </c>
      <c r="E376" s="6" t="str">
        <f>"吴迅"</f>
        <v>吴迅</v>
      </c>
      <c r="F376" s="7" t="s">
        <v>740</v>
      </c>
    </row>
    <row r="377" spans="1:6" ht="24.75" customHeight="1">
      <c r="A377" s="5">
        <v>375</v>
      </c>
      <c r="B377" s="6" t="str">
        <f>"颜唐琳"</f>
        <v>颜唐琳</v>
      </c>
      <c r="C377" s="7" t="s">
        <v>741</v>
      </c>
      <c r="D377" s="7">
        <v>2225</v>
      </c>
      <c r="E377" s="6" t="str">
        <f>"刘河良"</f>
        <v>刘河良</v>
      </c>
      <c r="F377" s="7" t="s">
        <v>742</v>
      </c>
    </row>
    <row r="378" spans="1:6" ht="24.75" customHeight="1">
      <c r="A378" s="5">
        <v>376</v>
      </c>
      <c r="B378" s="6" t="str">
        <f>"符冬"</f>
        <v>符冬</v>
      </c>
      <c r="C378" s="7" t="s">
        <v>743</v>
      </c>
      <c r="D378" s="7">
        <v>2226</v>
      </c>
      <c r="E378" s="6" t="str">
        <f>"李燕艳"</f>
        <v>李燕艳</v>
      </c>
      <c r="F378" s="7" t="s">
        <v>744</v>
      </c>
    </row>
    <row r="379" spans="1:6" ht="24.75" customHeight="1">
      <c r="A379" s="5">
        <v>377</v>
      </c>
      <c r="B379" s="6" t="str">
        <f>"黄桦"</f>
        <v>黄桦</v>
      </c>
      <c r="C379" s="7" t="s">
        <v>745</v>
      </c>
      <c r="D379" s="7">
        <v>2227</v>
      </c>
      <c r="E379" s="6" t="str">
        <f>"何桂月"</f>
        <v>何桂月</v>
      </c>
      <c r="F379" s="7" t="s">
        <v>746</v>
      </c>
    </row>
    <row r="380" spans="1:6" ht="24.75" customHeight="1">
      <c r="A380" s="5">
        <v>378</v>
      </c>
      <c r="B380" s="6" t="str">
        <f>"黄珍妮"</f>
        <v>黄珍妮</v>
      </c>
      <c r="C380" s="7" t="s">
        <v>747</v>
      </c>
      <c r="D380" s="7">
        <v>2228</v>
      </c>
      <c r="E380" s="6" t="str">
        <f>"邢增荟"</f>
        <v>邢增荟</v>
      </c>
      <c r="F380" s="7" t="s">
        <v>748</v>
      </c>
    </row>
    <row r="381" spans="1:6" ht="24.75" customHeight="1">
      <c r="A381" s="5">
        <v>379</v>
      </c>
      <c r="B381" s="6" t="str">
        <f>"张玉丽"</f>
        <v>张玉丽</v>
      </c>
      <c r="C381" s="7" t="s">
        <v>749</v>
      </c>
      <c r="D381" s="7">
        <v>2229</v>
      </c>
      <c r="E381" s="6" t="str">
        <f>"李昕"</f>
        <v>李昕</v>
      </c>
      <c r="F381" s="7" t="s">
        <v>712</v>
      </c>
    </row>
    <row r="382" spans="1:6" ht="24.75" customHeight="1">
      <c r="A382" s="5">
        <v>380</v>
      </c>
      <c r="B382" s="6" t="str">
        <f>"杨联进"</f>
        <v>杨联进</v>
      </c>
      <c r="C382" s="7" t="s">
        <v>750</v>
      </c>
      <c r="D382" s="7">
        <v>2230</v>
      </c>
      <c r="E382" s="6" t="str">
        <f>"何蔓"</f>
        <v>何蔓</v>
      </c>
      <c r="F382" s="7" t="s">
        <v>751</v>
      </c>
    </row>
    <row r="383" spans="1:6" ht="24.75" customHeight="1">
      <c r="A383" s="5">
        <v>381</v>
      </c>
      <c r="B383" s="6" t="str">
        <f>"李源源"</f>
        <v>李源源</v>
      </c>
      <c r="C383" s="7" t="s">
        <v>752</v>
      </c>
      <c r="D383" s="7">
        <v>2231</v>
      </c>
      <c r="E383" s="6" t="str">
        <f>"邢增豪"</f>
        <v>邢增豪</v>
      </c>
      <c r="F383" s="7" t="s">
        <v>753</v>
      </c>
    </row>
    <row r="384" spans="1:6" ht="24.75" customHeight="1">
      <c r="A384" s="5">
        <v>382</v>
      </c>
      <c r="B384" s="6" t="str">
        <f>"吴慧敏"</f>
        <v>吴慧敏</v>
      </c>
      <c r="C384" s="7" t="s">
        <v>754</v>
      </c>
      <c r="D384" s="7">
        <v>2232</v>
      </c>
      <c r="E384" s="6" t="str">
        <f>"郭文栋"</f>
        <v>郭文栋</v>
      </c>
      <c r="F384" s="7" t="s">
        <v>755</v>
      </c>
    </row>
    <row r="385" spans="1:6" ht="24.75" customHeight="1">
      <c r="A385" s="5">
        <v>383</v>
      </c>
      <c r="B385" s="6" t="str">
        <f>"谢博静"</f>
        <v>谢博静</v>
      </c>
      <c r="C385" s="7" t="s">
        <v>756</v>
      </c>
      <c r="D385" s="7">
        <v>2233</v>
      </c>
      <c r="E385" s="6" t="str">
        <f>"王炜"</f>
        <v>王炜</v>
      </c>
      <c r="F385" s="7" t="s">
        <v>757</v>
      </c>
    </row>
    <row r="386" spans="1:6" ht="24.75" customHeight="1">
      <c r="A386" s="5">
        <v>384</v>
      </c>
      <c r="B386" s="6" t="str">
        <f>"许文斌"</f>
        <v>许文斌</v>
      </c>
      <c r="C386" s="7" t="s">
        <v>758</v>
      </c>
      <c r="D386" s="7">
        <v>2234</v>
      </c>
      <c r="E386" s="6" t="str">
        <f>"王焕学"</f>
        <v>王焕学</v>
      </c>
      <c r="F386" s="7" t="s">
        <v>759</v>
      </c>
    </row>
    <row r="387" spans="1:6" ht="24.75" customHeight="1">
      <c r="A387" s="5">
        <v>385</v>
      </c>
      <c r="B387" s="6" t="str">
        <f>"黄徐梓钰"</f>
        <v>黄徐梓钰</v>
      </c>
      <c r="C387" s="7" t="s">
        <v>760</v>
      </c>
      <c r="D387" s="7">
        <v>2235</v>
      </c>
      <c r="E387" s="6" t="str">
        <f>"蓝本"</f>
        <v>蓝本</v>
      </c>
      <c r="F387" s="7" t="s">
        <v>761</v>
      </c>
    </row>
    <row r="388" spans="1:6" ht="24.75" customHeight="1">
      <c r="A388" s="5">
        <v>386</v>
      </c>
      <c r="B388" s="6" t="str">
        <f>"蔡晓春"</f>
        <v>蔡晓春</v>
      </c>
      <c r="C388" s="7" t="s">
        <v>762</v>
      </c>
      <c r="D388" s="7">
        <v>2236</v>
      </c>
      <c r="E388" s="6" t="str">
        <f>"郑慧婷"</f>
        <v>郑慧婷</v>
      </c>
      <c r="F388" s="7" t="s">
        <v>763</v>
      </c>
    </row>
    <row r="389" spans="1:6" ht="24.75" customHeight="1">
      <c r="A389" s="5">
        <v>387</v>
      </c>
      <c r="B389" s="6" t="str">
        <f>"林先天"</f>
        <v>林先天</v>
      </c>
      <c r="C389" s="7" t="s">
        <v>764</v>
      </c>
      <c r="D389" s="7">
        <v>2237</v>
      </c>
      <c r="E389" s="6" t="str">
        <f>"林华"</f>
        <v>林华</v>
      </c>
      <c r="F389" s="7" t="s">
        <v>765</v>
      </c>
    </row>
    <row r="390" spans="1:6" ht="24.75" customHeight="1">
      <c r="A390" s="5">
        <v>388</v>
      </c>
      <c r="B390" s="6" t="str">
        <f>"谢行悦"</f>
        <v>谢行悦</v>
      </c>
      <c r="C390" s="7" t="s">
        <v>766</v>
      </c>
      <c r="D390" s="7">
        <v>2238</v>
      </c>
      <c r="E390" s="6" t="str">
        <f>"罗婷"</f>
        <v>罗婷</v>
      </c>
      <c r="F390" s="7" t="s">
        <v>767</v>
      </c>
    </row>
    <row r="391" spans="1:6" ht="24.75" customHeight="1">
      <c r="A391" s="5">
        <v>389</v>
      </c>
      <c r="B391" s="6" t="str">
        <f>"庞旭楠"</f>
        <v>庞旭楠</v>
      </c>
      <c r="C391" s="7" t="s">
        <v>768</v>
      </c>
      <c r="D391" s="7">
        <v>2239</v>
      </c>
      <c r="E391" s="6" t="str">
        <f>"麦小霞"</f>
        <v>麦小霞</v>
      </c>
      <c r="F391" s="7" t="s">
        <v>769</v>
      </c>
    </row>
    <row r="392" spans="1:6" ht="24.75" customHeight="1">
      <c r="A392" s="5">
        <v>390</v>
      </c>
      <c r="B392" s="6" t="str">
        <f>"苏滢源"</f>
        <v>苏滢源</v>
      </c>
      <c r="C392" s="7" t="s">
        <v>770</v>
      </c>
      <c r="D392" s="7">
        <v>2240</v>
      </c>
      <c r="E392" s="6" t="str">
        <f>"莫聪"</f>
        <v>莫聪</v>
      </c>
      <c r="F392" s="7" t="s">
        <v>771</v>
      </c>
    </row>
    <row r="393" spans="1:6" ht="24.75" customHeight="1">
      <c r="A393" s="5">
        <v>391</v>
      </c>
      <c r="B393" s="6" t="str">
        <f>"符振川"</f>
        <v>符振川</v>
      </c>
      <c r="C393" s="7" t="s">
        <v>772</v>
      </c>
      <c r="D393" s="7">
        <v>2241</v>
      </c>
      <c r="E393" s="6" t="str">
        <f>"吴子贤"</f>
        <v>吴子贤</v>
      </c>
      <c r="F393" s="7" t="s">
        <v>773</v>
      </c>
    </row>
    <row r="394" spans="1:6" ht="24.75" customHeight="1">
      <c r="A394" s="5">
        <v>392</v>
      </c>
      <c r="B394" s="6" t="str">
        <f>"吴惠妤"</f>
        <v>吴惠妤</v>
      </c>
      <c r="C394" s="7" t="s">
        <v>390</v>
      </c>
      <c r="D394" s="7">
        <v>2242</v>
      </c>
      <c r="E394" s="6" t="str">
        <f>"王林"</f>
        <v>王林</v>
      </c>
      <c r="F394" s="7" t="s">
        <v>774</v>
      </c>
    </row>
    <row r="395" spans="1:6" ht="24.75" customHeight="1">
      <c r="A395" s="5">
        <v>393</v>
      </c>
      <c r="B395" s="6" t="str">
        <f>"陈珊珊"</f>
        <v>陈珊珊</v>
      </c>
      <c r="C395" s="7" t="s">
        <v>775</v>
      </c>
      <c r="D395" s="7">
        <v>2243</v>
      </c>
      <c r="E395" s="6" t="str">
        <f>"符若嘉"</f>
        <v>符若嘉</v>
      </c>
      <c r="F395" s="7" t="s">
        <v>776</v>
      </c>
    </row>
    <row r="396" spans="1:6" ht="24.75" customHeight="1">
      <c r="A396" s="5">
        <v>394</v>
      </c>
      <c r="B396" s="6" t="str">
        <f>"钟云"</f>
        <v>钟云</v>
      </c>
      <c r="C396" s="7" t="s">
        <v>777</v>
      </c>
      <c r="D396" s="7">
        <v>2244</v>
      </c>
      <c r="E396" s="6" t="str">
        <f>"朱妙龄"</f>
        <v>朱妙龄</v>
      </c>
      <c r="F396" s="7" t="s">
        <v>778</v>
      </c>
    </row>
    <row r="397" spans="1:6" ht="24.75" customHeight="1">
      <c r="A397" s="5">
        <v>395</v>
      </c>
      <c r="B397" s="6" t="str">
        <f>"周亚贞"</f>
        <v>周亚贞</v>
      </c>
      <c r="C397" s="7" t="s">
        <v>779</v>
      </c>
      <c r="D397" s="7">
        <v>2245</v>
      </c>
      <c r="E397" s="6" t="str">
        <f>"陈雪妮"</f>
        <v>陈雪妮</v>
      </c>
      <c r="F397" s="7" t="s">
        <v>780</v>
      </c>
    </row>
    <row r="398" spans="1:6" ht="24.75" customHeight="1">
      <c r="A398" s="5">
        <v>396</v>
      </c>
      <c r="B398" s="6" t="str">
        <f>"唐俊皎"</f>
        <v>唐俊皎</v>
      </c>
      <c r="C398" s="7" t="s">
        <v>746</v>
      </c>
      <c r="D398" s="7">
        <v>2246</v>
      </c>
      <c r="E398" s="6" t="str">
        <f>"杜青雨"</f>
        <v>杜青雨</v>
      </c>
      <c r="F398" s="7" t="s">
        <v>781</v>
      </c>
    </row>
    <row r="399" spans="1:6" ht="24.75" customHeight="1">
      <c r="A399" s="5">
        <v>397</v>
      </c>
      <c r="B399" s="6" t="str">
        <f>"冯登霞"</f>
        <v>冯登霞</v>
      </c>
      <c r="C399" s="7" t="s">
        <v>782</v>
      </c>
      <c r="D399" s="7">
        <v>2247</v>
      </c>
      <c r="E399" s="6" t="str">
        <f>"符扬敏"</f>
        <v>符扬敏</v>
      </c>
      <c r="F399" s="7" t="s">
        <v>783</v>
      </c>
    </row>
    <row r="400" spans="1:6" ht="24.75" customHeight="1">
      <c r="A400" s="5">
        <v>398</v>
      </c>
      <c r="B400" s="6" t="str">
        <f>"王茜"</f>
        <v>王茜</v>
      </c>
      <c r="C400" s="7" t="s">
        <v>784</v>
      </c>
      <c r="D400" s="7">
        <v>2248</v>
      </c>
      <c r="E400" s="6" t="str">
        <f>"邓开涛"</f>
        <v>邓开涛</v>
      </c>
      <c r="F400" s="7" t="s">
        <v>785</v>
      </c>
    </row>
    <row r="401" spans="1:6" ht="24.75" customHeight="1">
      <c r="A401" s="5">
        <v>399</v>
      </c>
      <c r="B401" s="6" t="str">
        <f>"符虹怡"</f>
        <v>符虹怡</v>
      </c>
      <c r="C401" s="7" t="s">
        <v>786</v>
      </c>
      <c r="D401" s="7">
        <v>2249</v>
      </c>
      <c r="E401" s="6" t="str">
        <f>"谢宗燃"</f>
        <v>谢宗燃</v>
      </c>
      <c r="F401" s="7" t="s">
        <v>787</v>
      </c>
    </row>
    <row r="402" spans="1:6" ht="24.75" customHeight="1">
      <c r="A402" s="5">
        <v>400</v>
      </c>
      <c r="B402" s="6" t="str">
        <f>"陈芬"</f>
        <v>陈芬</v>
      </c>
      <c r="C402" s="7" t="s">
        <v>788</v>
      </c>
      <c r="D402" s="7">
        <v>2250</v>
      </c>
      <c r="E402" s="6" t="str">
        <f>"郑冰心"</f>
        <v>郑冰心</v>
      </c>
      <c r="F402" s="7" t="s">
        <v>789</v>
      </c>
    </row>
    <row r="403" spans="1:6" ht="24.75" customHeight="1">
      <c r="A403" s="5">
        <v>401</v>
      </c>
      <c r="B403" s="6" t="str">
        <f>"苏林月"</f>
        <v>苏林月</v>
      </c>
      <c r="C403" s="7" t="s">
        <v>790</v>
      </c>
      <c r="D403" s="7">
        <v>2251</v>
      </c>
      <c r="E403" s="6" t="str">
        <f>"池东珠"</f>
        <v>池东珠</v>
      </c>
      <c r="F403" s="7" t="s">
        <v>791</v>
      </c>
    </row>
    <row r="404" spans="1:6" ht="24.75" customHeight="1">
      <c r="A404" s="5">
        <v>402</v>
      </c>
      <c r="B404" s="6" t="str">
        <f>"王国月"</f>
        <v>王国月</v>
      </c>
      <c r="C404" s="7" t="s">
        <v>792</v>
      </c>
      <c r="D404" s="7">
        <v>2252</v>
      </c>
      <c r="E404" s="6" t="str">
        <f>"胡远深"</f>
        <v>胡远深</v>
      </c>
      <c r="F404" s="7" t="s">
        <v>793</v>
      </c>
    </row>
    <row r="405" spans="1:6" ht="24.75" customHeight="1">
      <c r="A405" s="5">
        <v>403</v>
      </c>
      <c r="B405" s="6" t="str">
        <f>"李晓玲"</f>
        <v>李晓玲</v>
      </c>
      <c r="C405" s="7" t="s">
        <v>794</v>
      </c>
      <c r="D405" s="7">
        <v>2253</v>
      </c>
      <c r="E405" s="6" t="str">
        <f>"吉训鑫"</f>
        <v>吉训鑫</v>
      </c>
      <c r="F405" s="7" t="s">
        <v>795</v>
      </c>
    </row>
    <row r="406" spans="1:6" ht="24.75" customHeight="1">
      <c r="A406" s="5">
        <v>404</v>
      </c>
      <c r="B406" s="6" t="str">
        <f>"蔡开奇"</f>
        <v>蔡开奇</v>
      </c>
      <c r="C406" s="7" t="s">
        <v>796</v>
      </c>
      <c r="D406" s="7">
        <v>2254</v>
      </c>
      <c r="E406" s="6" t="str">
        <f>"吴尉蔚"</f>
        <v>吴尉蔚</v>
      </c>
      <c r="F406" s="7" t="s">
        <v>797</v>
      </c>
    </row>
    <row r="407" spans="1:6" ht="24.75" customHeight="1">
      <c r="A407" s="5">
        <v>405</v>
      </c>
      <c r="B407" s="6" t="str">
        <f>"文聚玉"</f>
        <v>文聚玉</v>
      </c>
      <c r="C407" s="7" t="s">
        <v>798</v>
      </c>
      <c r="D407" s="7">
        <v>2255</v>
      </c>
      <c r="E407" s="6" t="str">
        <f>"李钱瑾"</f>
        <v>李钱瑾</v>
      </c>
      <c r="F407" s="7" t="s">
        <v>799</v>
      </c>
    </row>
    <row r="408" spans="1:6" ht="24.75" customHeight="1">
      <c r="A408" s="5">
        <v>406</v>
      </c>
      <c r="B408" s="6" t="str">
        <f>"林元卒"</f>
        <v>林元卒</v>
      </c>
      <c r="C408" s="7" t="s">
        <v>800</v>
      </c>
      <c r="D408" s="7">
        <v>2256</v>
      </c>
      <c r="E408" s="6" t="str">
        <f>"杨茂盛"</f>
        <v>杨茂盛</v>
      </c>
      <c r="F408" s="7" t="s">
        <v>801</v>
      </c>
    </row>
    <row r="409" spans="1:6" ht="24.75" customHeight="1">
      <c r="A409" s="5">
        <v>407</v>
      </c>
      <c r="B409" s="6" t="str">
        <f>"邢燕菲"</f>
        <v>邢燕菲</v>
      </c>
      <c r="C409" s="7" t="s">
        <v>105</v>
      </c>
      <c r="D409" s="7">
        <v>2257</v>
      </c>
      <c r="E409" s="6" t="str">
        <f>"史贻吉"</f>
        <v>史贻吉</v>
      </c>
      <c r="F409" s="7" t="s">
        <v>802</v>
      </c>
    </row>
    <row r="410" spans="1:6" ht="24.75" customHeight="1">
      <c r="A410" s="5">
        <v>408</v>
      </c>
      <c r="B410" s="6" t="str">
        <f>"李以岳"</f>
        <v>李以岳</v>
      </c>
      <c r="C410" s="7" t="s">
        <v>803</v>
      </c>
      <c r="D410" s="7">
        <v>2258</v>
      </c>
      <c r="E410" s="6" t="str">
        <f>"冯学昊"</f>
        <v>冯学昊</v>
      </c>
      <c r="F410" s="7" t="s">
        <v>804</v>
      </c>
    </row>
    <row r="411" spans="1:6" ht="24.75" customHeight="1">
      <c r="A411" s="5">
        <v>409</v>
      </c>
      <c r="B411" s="6" t="str">
        <f>"邢雅韵"</f>
        <v>邢雅韵</v>
      </c>
      <c r="C411" s="7" t="s">
        <v>805</v>
      </c>
      <c r="D411" s="7">
        <v>2259</v>
      </c>
      <c r="E411" s="6" t="str">
        <f>"欧阳勤盈"</f>
        <v>欧阳勤盈</v>
      </c>
      <c r="F411" s="7" t="s">
        <v>806</v>
      </c>
    </row>
    <row r="412" spans="1:6" ht="24.75" customHeight="1">
      <c r="A412" s="5">
        <v>410</v>
      </c>
      <c r="B412" s="6" t="str">
        <f>"陈妹"</f>
        <v>陈妹</v>
      </c>
      <c r="C412" s="7" t="s">
        <v>807</v>
      </c>
      <c r="D412" s="7">
        <v>2260</v>
      </c>
      <c r="E412" s="6" t="str">
        <f>"陈礼乾"</f>
        <v>陈礼乾</v>
      </c>
      <c r="F412" s="7" t="s">
        <v>808</v>
      </c>
    </row>
    <row r="413" spans="1:6" ht="24.75" customHeight="1">
      <c r="A413" s="5">
        <v>411</v>
      </c>
      <c r="B413" s="6" t="str">
        <f>"黄博"</f>
        <v>黄博</v>
      </c>
      <c r="C413" s="7" t="s">
        <v>809</v>
      </c>
      <c r="D413" s="7">
        <v>2261</v>
      </c>
      <c r="E413" s="6" t="str">
        <f>"王阳孚"</f>
        <v>王阳孚</v>
      </c>
      <c r="F413" s="7" t="s">
        <v>810</v>
      </c>
    </row>
    <row r="414" spans="1:6" ht="24.75" customHeight="1">
      <c r="A414" s="5">
        <v>412</v>
      </c>
      <c r="B414" s="6" t="str">
        <f>"张馨月"</f>
        <v>张馨月</v>
      </c>
      <c r="C414" s="7" t="s">
        <v>811</v>
      </c>
      <c r="D414" s="7">
        <v>2262</v>
      </c>
      <c r="E414" s="6" t="str">
        <f>"刘赫轩"</f>
        <v>刘赫轩</v>
      </c>
      <c r="F414" s="7" t="s">
        <v>812</v>
      </c>
    </row>
    <row r="415" spans="1:6" ht="24.75" customHeight="1">
      <c r="A415" s="5">
        <v>413</v>
      </c>
      <c r="B415" s="6" t="str">
        <f>"曾钰"</f>
        <v>曾钰</v>
      </c>
      <c r="C415" s="7" t="s">
        <v>813</v>
      </c>
      <c r="D415" s="7">
        <v>2263</v>
      </c>
      <c r="E415" s="6" t="str">
        <f>"王和能"</f>
        <v>王和能</v>
      </c>
      <c r="F415" s="7" t="s">
        <v>814</v>
      </c>
    </row>
    <row r="416" spans="1:6" ht="24.75" customHeight="1">
      <c r="A416" s="5">
        <v>414</v>
      </c>
      <c r="B416" s="6" t="str">
        <f>"许佳莉"</f>
        <v>许佳莉</v>
      </c>
      <c r="C416" s="7" t="s">
        <v>815</v>
      </c>
      <c r="D416" s="7">
        <v>2264</v>
      </c>
      <c r="E416" s="6" t="str">
        <f>"游恒毅"</f>
        <v>游恒毅</v>
      </c>
      <c r="F416" s="7" t="s">
        <v>816</v>
      </c>
    </row>
    <row r="417" spans="1:6" ht="24.75" customHeight="1">
      <c r="A417" s="5">
        <v>415</v>
      </c>
      <c r="B417" s="6" t="str">
        <f>"刘晟源"</f>
        <v>刘晟源</v>
      </c>
      <c r="C417" s="7" t="s">
        <v>817</v>
      </c>
      <c r="D417" s="7">
        <v>2265</v>
      </c>
      <c r="E417" s="6" t="str">
        <f>"王美"</f>
        <v>王美</v>
      </c>
      <c r="F417" s="7" t="s">
        <v>818</v>
      </c>
    </row>
    <row r="418" spans="1:6" ht="24.75" customHeight="1">
      <c r="A418" s="5">
        <v>416</v>
      </c>
      <c r="B418" s="6" t="str">
        <f>"符叶"</f>
        <v>符叶</v>
      </c>
      <c r="C418" s="7" t="s">
        <v>819</v>
      </c>
      <c r="D418" s="7">
        <v>2266</v>
      </c>
      <c r="E418" s="6" t="str">
        <f>"黄慧君"</f>
        <v>黄慧君</v>
      </c>
      <c r="F418" s="7" t="s">
        <v>820</v>
      </c>
    </row>
    <row r="419" spans="1:6" ht="24.75" customHeight="1">
      <c r="A419" s="5">
        <v>417</v>
      </c>
      <c r="B419" s="6" t="str">
        <f>"王家美"</f>
        <v>王家美</v>
      </c>
      <c r="C419" s="7" t="s">
        <v>821</v>
      </c>
      <c r="D419" s="7">
        <v>2267</v>
      </c>
      <c r="E419" s="6" t="str">
        <f>"王西临"</f>
        <v>王西临</v>
      </c>
      <c r="F419" s="7" t="s">
        <v>822</v>
      </c>
    </row>
    <row r="420" spans="1:6" ht="24.75" customHeight="1">
      <c r="A420" s="5">
        <v>418</v>
      </c>
      <c r="B420" s="6" t="str">
        <f>"宗希凯"</f>
        <v>宗希凯</v>
      </c>
      <c r="C420" s="7" t="s">
        <v>823</v>
      </c>
      <c r="D420" s="7">
        <v>2268</v>
      </c>
      <c r="E420" s="6" t="str">
        <f>"纪定卫"</f>
        <v>纪定卫</v>
      </c>
      <c r="F420" s="7" t="s">
        <v>824</v>
      </c>
    </row>
    <row r="421" spans="1:6" ht="24.75" customHeight="1">
      <c r="A421" s="5">
        <v>419</v>
      </c>
      <c r="B421" s="6" t="str">
        <f>"陈紫华"</f>
        <v>陈紫华</v>
      </c>
      <c r="C421" s="7" t="s">
        <v>825</v>
      </c>
      <c r="D421" s="7">
        <v>2269</v>
      </c>
      <c r="E421" s="6" t="str">
        <f>"张博云"</f>
        <v>张博云</v>
      </c>
      <c r="F421" s="7" t="s">
        <v>826</v>
      </c>
    </row>
    <row r="422" spans="1:6" ht="24.75" customHeight="1">
      <c r="A422" s="5">
        <v>420</v>
      </c>
      <c r="B422" s="6" t="str">
        <f>"陈锦桦"</f>
        <v>陈锦桦</v>
      </c>
      <c r="C422" s="7" t="s">
        <v>37</v>
      </c>
      <c r="D422" s="7">
        <v>2270</v>
      </c>
      <c r="E422" s="6" t="str">
        <f>"陈朝女"</f>
        <v>陈朝女</v>
      </c>
      <c r="F422" s="7" t="s">
        <v>827</v>
      </c>
    </row>
    <row r="423" spans="1:6" ht="24.75" customHeight="1">
      <c r="A423" s="5">
        <v>421</v>
      </c>
      <c r="B423" s="6" t="str">
        <f>"李寒霜"</f>
        <v>李寒霜</v>
      </c>
      <c r="C423" s="7" t="s">
        <v>828</v>
      </c>
      <c r="D423" s="7">
        <v>2271</v>
      </c>
      <c r="E423" s="6" t="str">
        <f>"吴开鹏"</f>
        <v>吴开鹏</v>
      </c>
      <c r="F423" s="7" t="s">
        <v>829</v>
      </c>
    </row>
    <row r="424" spans="1:6" ht="24.75" customHeight="1">
      <c r="A424" s="5">
        <v>422</v>
      </c>
      <c r="B424" s="6" t="str">
        <f>"吴喜女"</f>
        <v>吴喜女</v>
      </c>
      <c r="C424" s="7" t="s">
        <v>830</v>
      </c>
      <c r="D424" s="7">
        <v>2272</v>
      </c>
      <c r="E424" s="6" t="str">
        <f>"叶增龙"</f>
        <v>叶增龙</v>
      </c>
      <c r="F424" s="7" t="s">
        <v>793</v>
      </c>
    </row>
    <row r="425" spans="1:6" ht="24.75" customHeight="1">
      <c r="A425" s="5">
        <v>423</v>
      </c>
      <c r="B425" s="6" t="str">
        <f>"吉暖"</f>
        <v>吉暖</v>
      </c>
      <c r="C425" s="7" t="s">
        <v>85</v>
      </c>
      <c r="D425" s="7">
        <v>2273</v>
      </c>
      <c r="E425" s="6" t="str">
        <f>"符飞"</f>
        <v>符飞</v>
      </c>
      <c r="F425" s="7" t="s">
        <v>831</v>
      </c>
    </row>
    <row r="426" spans="1:6" ht="24.75" customHeight="1">
      <c r="A426" s="5">
        <v>424</v>
      </c>
      <c r="B426" s="6" t="str">
        <f>"谢金娥"</f>
        <v>谢金娥</v>
      </c>
      <c r="C426" s="7" t="s">
        <v>832</v>
      </c>
      <c r="D426" s="7">
        <v>2274</v>
      </c>
      <c r="E426" s="6" t="str">
        <f>"王乙清"</f>
        <v>王乙清</v>
      </c>
      <c r="F426" s="7" t="s">
        <v>833</v>
      </c>
    </row>
    <row r="427" spans="1:6" ht="24.75" customHeight="1">
      <c r="A427" s="5">
        <v>425</v>
      </c>
      <c r="B427" s="6" t="str">
        <f>"赵梓斌"</f>
        <v>赵梓斌</v>
      </c>
      <c r="C427" s="7" t="s">
        <v>834</v>
      </c>
      <c r="D427" s="7">
        <v>2275</v>
      </c>
      <c r="E427" s="6" t="str">
        <f>"韩俊光"</f>
        <v>韩俊光</v>
      </c>
      <c r="F427" s="7" t="s">
        <v>664</v>
      </c>
    </row>
    <row r="428" spans="1:6" ht="24.75" customHeight="1">
      <c r="A428" s="5">
        <v>426</v>
      </c>
      <c r="B428" s="6" t="str">
        <f>"麦明珍"</f>
        <v>麦明珍</v>
      </c>
      <c r="C428" s="7" t="s">
        <v>835</v>
      </c>
      <c r="D428" s="7">
        <v>2276</v>
      </c>
      <c r="E428" s="6" t="str">
        <f>"胡乙平"</f>
        <v>胡乙平</v>
      </c>
      <c r="F428" s="7" t="s">
        <v>836</v>
      </c>
    </row>
    <row r="429" spans="1:6" ht="24.75" customHeight="1">
      <c r="A429" s="5">
        <v>427</v>
      </c>
      <c r="B429" s="6" t="str">
        <f>"陈嘉琪"</f>
        <v>陈嘉琪</v>
      </c>
      <c r="C429" s="7" t="s">
        <v>837</v>
      </c>
      <c r="D429" s="7">
        <v>2277</v>
      </c>
      <c r="E429" s="6" t="str">
        <f>"麦凌志"</f>
        <v>麦凌志</v>
      </c>
      <c r="F429" s="7" t="s">
        <v>838</v>
      </c>
    </row>
    <row r="430" spans="1:6" ht="24.75" customHeight="1">
      <c r="A430" s="5">
        <v>428</v>
      </c>
      <c r="B430" s="6" t="str">
        <f>"郑芊芊"</f>
        <v>郑芊芊</v>
      </c>
      <c r="C430" s="7" t="s">
        <v>839</v>
      </c>
      <c r="D430" s="7">
        <v>2278</v>
      </c>
      <c r="E430" s="6" t="str">
        <f>"陈志明"</f>
        <v>陈志明</v>
      </c>
      <c r="F430" s="7" t="s">
        <v>840</v>
      </c>
    </row>
    <row r="431" spans="1:6" ht="24.75" customHeight="1">
      <c r="A431" s="5">
        <v>429</v>
      </c>
      <c r="B431" s="6" t="str">
        <f>"林慧敏"</f>
        <v>林慧敏</v>
      </c>
      <c r="C431" s="7" t="s">
        <v>841</v>
      </c>
      <c r="D431" s="7">
        <v>2279</v>
      </c>
      <c r="E431" s="6" t="str">
        <f>"陈达明"</f>
        <v>陈达明</v>
      </c>
      <c r="F431" s="7" t="s">
        <v>842</v>
      </c>
    </row>
    <row r="432" spans="1:6" ht="24.75" customHeight="1">
      <c r="A432" s="5">
        <v>430</v>
      </c>
      <c r="B432" s="6" t="str">
        <f>"姜霁芸"</f>
        <v>姜霁芸</v>
      </c>
      <c r="C432" s="7" t="s">
        <v>843</v>
      </c>
      <c r="D432" s="7">
        <v>2280</v>
      </c>
      <c r="E432" s="6" t="str">
        <f>"陈维铭"</f>
        <v>陈维铭</v>
      </c>
      <c r="F432" s="7" t="s">
        <v>844</v>
      </c>
    </row>
    <row r="433" spans="1:6" ht="24.75" customHeight="1">
      <c r="A433" s="5">
        <v>431</v>
      </c>
      <c r="B433" s="6" t="str">
        <f>"王舒颖"</f>
        <v>王舒颖</v>
      </c>
      <c r="C433" s="7" t="s">
        <v>845</v>
      </c>
      <c r="D433" s="7">
        <v>2281</v>
      </c>
      <c r="E433" s="6" t="str">
        <f>"王殿霞"</f>
        <v>王殿霞</v>
      </c>
      <c r="F433" s="7" t="s">
        <v>846</v>
      </c>
    </row>
    <row r="434" spans="1:6" ht="24.75" customHeight="1">
      <c r="A434" s="5">
        <v>432</v>
      </c>
      <c r="B434" s="6" t="str">
        <f>"吴玲玲"</f>
        <v>吴玲玲</v>
      </c>
      <c r="C434" s="7" t="s">
        <v>847</v>
      </c>
      <c r="D434" s="7">
        <v>2282</v>
      </c>
      <c r="E434" s="6" t="str">
        <f>"陈冬景"</f>
        <v>陈冬景</v>
      </c>
      <c r="F434" s="7" t="s">
        <v>848</v>
      </c>
    </row>
    <row r="435" spans="1:6" ht="24.75" customHeight="1">
      <c r="A435" s="5">
        <v>433</v>
      </c>
      <c r="B435" s="6" t="str">
        <f>"王杏文"</f>
        <v>王杏文</v>
      </c>
      <c r="C435" s="7" t="s">
        <v>849</v>
      </c>
      <c r="D435" s="7">
        <v>2283</v>
      </c>
      <c r="E435" s="6" t="str">
        <f>"符传鹏"</f>
        <v>符传鹏</v>
      </c>
      <c r="F435" s="7" t="s">
        <v>850</v>
      </c>
    </row>
    <row r="436" spans="1:6" ht="24.75" customHeight="1">
      <c r="A436" s="5">
        <v>434</v>
      </c>
      <c r="B436" s="6" t="str">
        <f>"韩丽暖"</f>
        <v>韩丽暖</v>
      </c>
      <c r="C436" s="7" t="s">
        <v>851</v>
      </c>
      <c r="D436" s="7">
        <v>2284</v>
      </c>
      <c r="E436" s="6" t="str">
        <f>"郑悦"</f>
        <v>郑悦</v>
      </c>
      <c r="F436" s="7" t="s">
        <v>852</v>
      </c>
    </row>
    <row r="437" spans="1:6" ht="24.75" customHeight="1">
      <c r="A437" s="5">
        <v>435</v>
      </c>
      <c r="B437" s="6" t="str">
        <f>"刘紫茵"</f>
        <v>刘紫茵</v>
      </c>
      <c r="C437" s="7" t="s">
        <v>853</v>
      </c>
      <c r="D437" s="7">
        <v>2285</v>
      </c>
      <c r="E437" s="6" t="str">
        <f>"卢明学"</f>
        <v>卢明学</v>
      </c>
      <c r="F437" s="7" t="s">
        <v>854</v>
      </c>
    </row>
    <row r="438" spans="1:6" ht="24.75" customHeight="1">
      <c r="A438" s="5">
        <v>436</v>
      </c>
      <c r="B438" s="6" t="str">
        <f>"王敏"</f>
        <v>王敏</v>
      </c>
      <c r="C438" s="7" t="s">
        <v>855</v>
      </c>
      <c r="D438" s="7">
        <v>2286</v>
      </c>
      <c r="E438" s="6" t="str">
        <f>"吉才鹰"</f>
        <v>吉才鹰</v>
      </c>
      <c r="F438" s="7" t="s">
        <v>856</v>
      </c>
    </row>
    <row r="439" spans="1:6" ht="24.75" customHeight="1">
      <c r="A439" s="5">
        <v>437</v>
      </c>
      <c r="B439" s="6" t="str">
        <f>"李香香"</f>
        <v>李香香</v>
      </c>
      <c r="C439" s="7" t="s">
        <v>857</v>
      </c>
      <c r="D439" s="7">
        <v>2287</v>
      </c>
      <c r="E439" s="6" t="str">
        <f>"曾繁帅"</f>
        <v>曾繁帅</v>
      </c>
      <c r="F439" s="7" t="s">
        <v>858</v>
      </c>
    </row>
    <row r="440" spans="1:6" ht="24.75" customHeight="1">
      <c r="A440" s="5">
        <v>438</v>
      </c>
      <c r="B440" s="6" t="str">
        <f>"林愿"</f>
        <v>林愿</v>
      </c>
      <c r="C440" s="7" t="s">
        <v>859</v>
      </c>
      <c r="D440" s="7">
        <v>2288</v>
      </c>
      <c r="E440" s="6" t="str">
        <f>"赵开源"</f>
        <v>赵开源</v>
      </c>
      <c r="F440" s="7" t="s">
        <v>860</v>
      </c>
    </row>
    <row r="441" spans="1:6" ht="24.75" customHeight="1">
      <c r="A441" s="5">
        <v>439</v>
      </c>
      <c r="B441" s="6" t="str">
        <f>"梁爽"</f>
        <v>梁爽</v>
      </c>
      <c r="C441" s="7" t="s">
        <v>861</v>
      </c>
      <c r="D441" s="7">
        <v>2289</v>
      </c>
      <c r="E441" s="6" t="str">
        <f>"容信力"</f>
        <v>容信力</v>
      </c>
      <c r="F441" s="7" t="s">
        <v>862</v>
      </c>
    </row>
    <row r="442" spans="1:6" ht="24.75" customHeight="1">
      <c r="A442" s="5">
        <v>440</v>
      </c>
      <c r="B442" s="6" t="str">
        <f>"蔡泽翔"</f>
        <v>蔡泽翔</v>
      </c>
      <c r="C442" s="7" t="s">
        <v>863</v>
      </c>
      <c r="D442" s="7">
        <v>2290</v>
      </c>
      <c r="E442" s="6" t="str">
        <f>"林翠"</f>
        <v>林翠</v>
      </c>
      <c r="F442" s="7" t="s">
        <v>864</v>
      </c>
    </row>
    <row r="443" spans="1:6" ht="24.75" customHeight="1">
      <c r="A443" s="5">
        <v>441</v>
      </c>
      <c r="B443" s="6" t="str">
        <f>"黄雪"</f>
        <v>黄雪</v>
      </c>
      <c r="C443" s="7" t="s">
        <v>865</v>
      </c>
      <c r="D443" s="7">
        <v>2291</v>
      </c>
      <c r="E443" s="6" t="str">
        <f>"张俊杰"</f>
        <v>张俊杰</v>
      </c>
      <c r="F443" s="7" t="s">
        <v>866</v>
      </c>
    </row>
    <row r="444" spans="1:6" ht="24.75" customHeight="1">
      <c r="A444" s="5">
        <v>442</v>
      </c>
      <c r="B444" s="6" t="str">
        <f>"潘紫妍"</f>
        <v>潘紫妍</v>
      </c>
      <c r="C444" s="7" t="s">
        <v>867</v>
      </c>
      <c r="D444" s="7">
        <v>2292</v>
      </c>
      <c r="E444" s="6" t="str">
        <f>"何华烈"</f>
        <v>何华烈</v>
      </c>
      <c r="F444" s="7" t="s">
        <v>868</v>
      </c>
    </row>
    <row r="445" spans="1:6" ht="24.75" customHeight="1">
      <c r="A445" s="5">
        <v>443</v>
      </c>
      <c r="B445" s="6" t="str">
        <f>"许夏玲"</f>
        <v>许夏玲</v>
      </c>
      <c r="C445" s="7" t="s">
        <v>869</v>
      </c>
      <c r="D445" s="7">
        <v>2293</v>
      </c>
      <c r="E445" s="6" t="str">
        <f>"钟生诚"</f>
        <v>钟生诚</v>
      </c>
      <c r="F445" s="7" t="s">
        <v>870</v>
      </c>
    </row>
    <row r="446" spans="1:6" ht="24.75" customHeight="1">
      <c r="A446" s="5">
        <v>444</v>
      </c>
      <c r="B446" s="6" t="str">
        <f>"磨艺祈"</f>
        <v>磨艺祈</v>
      </c>
      <c r="C446" s="7" t="s">
        <v>871</v>
      </c>
      <c r="D446" s="7">
        <v>2294</v>
      </c>
      <c r="E446" s="6" t="str">
        <f>"陈玲"</f>
        <v>陈玲</v>
      </c>
      <c r="F446" s="7" t="s">
        <v>422</v>
      </c>
    </row>
    <row r="447" spans="1:6" ht="24.75" customHeight="1">
      <c r="A447" s="5">
        <v>445</v>
      </c>
      <c r="B447" s="6" t="str">
        <f>"黄琼莹"</f>
        <v>黄琼莹</v>
      </c>
      <c r="C447" s="7" t="s">
        <v>872</v>
      </c>
      <c r="D447" s="7">
        <v>2295</v>
      </c>
      <c r="E447" s="6" t="str">
        <f>"黄宗文"</f>
        <v>黄宗文</v>
      </c>
      <c r="F447" s="7" t="s">
        <v>873</v>
      </c>
    </row>
    <row r="448" spans="1:6" ht="24.75" customHeight="1">
      <c r="A448" s="5">
        <v>446</v>
      </c>
      <c r="B448" s="6" t="str">
        <f>"盛广凌"</f>
        <v>盛广凌</v>
      </c>
      <c r="C448" s="7" t="s">
        <v>364</v>
      </c>
      <c r="D448" s="7">
        <v>2296</v>
      </c>
      <c r="E448" s="6" t="str">
        <f>"王昭军"</f>
        <v>王昭军</v>
      </c>
      <c r="F448" s="7" t="s">
        <v>874</v>
      </c>
    </row>
    <row r="449" spans="1:6" ht="24.75" customHeight="1">
      <c r="A449" s="5">
        <v>447</v>
      </c>
      <c r="B449" s="6" t="str">
        <f>"吴川昱"</f>
        <v>吴川昱</v>
      </c>
      <c r="C449" s="7" t="s">
        <v>875</v>
      </c>
      <c r="D449" s="7">
        <v>2297</v>
      </c>
      <c r="E449" s="6" t="str">
        <f>"刘杰鑫"</f>
        <v>刘杰鑫</v>
      </c>
      <c r="F449" s="7" t="s">
        <v>876</v>
      </c>
    </row>
    <row r="450" spans="1:6" ht="24.75" customHeight="1">
      <c r="A450" s="5">
        <v>448</v>
      </c>
      <c r="B450" s="6" t="str">
        <f>"盆桂梅"</f>
        <v>盆桂梅</v>
      </c>
      <c r="C450" s="7" t="s">
        <v>877</v>
      </c>
      <c r="D450" s="7">
        <v>2298</v>
      </c>
      <c r="E450" s="6" t="str">
        <f>"赖修明"</f>
        <v>赖修明</v>
      </c>
      <c r="F450" s="7" t="s">
        <v>878</v>
      </c>
    </row>
    <row r="451" spans="1:6" ht="24.75" customHeight="1">
      <c r="A451" s="5">
        <v>449</v>
      </c>
      <c r="B451" s="6" t="str">
        <f>"凌雪茹"</f>
        <v>凌雪茹</v>
      </c>
      <c r="C451" s="7" t="s">
        <v>169</v>
      </c>
      <c r="D451" s="7">
        <v>2299</v>
      </c>
      <c r="E451" s="6" t="str">
        <f>"郑渊武"</f>
        <v>郑渊武</v>
      </c>
      <c r="F451" s="7" t="s">
        <v>879</v>
      </c>
    </row>
    <row r="452" spans="1:6" ht="24.75" customHeight="1">
      <c r="A452" s="5">
        <v>450</v>
      </c>
      <c r="B452" s="6" t="str">
        <f>"王聪聪"</f>
        <v>王聪聪</v>
      </c>
      <c r="C452" s="7" t="s">
        <v>880</v>
      </c>
      <c r="D452" s="7">
        <v>2300</v>
      </c>
      <c r="E452" s="6" t="str">
        <f>"郑佳"</f>
        <v>郑佳</v>
      </c>
      <c r="F452" s="7" t="s">
        <v>881</v>
      </c>
    </row>
    <row r="453" spans="1:6" ht="24.75" customHeight="1">
      <c r="A453" s="5">
        <v>451</v>
      </c>
      <c r="B453" s="6" t="str">
        <f>"龚艺"</f>
        <v>龚艺</v>
      </c>
      <c r="C453" s="7" t="s">
        <v>882</v>
      </c>
      <c r="D453" s="7">
        <v>2301</v>
      </c>
      <c r="E453" s="6" t="str">
        <f>"林嘉基"</f>
        <v>林嘉基</v>
      </c>
      <c r="F453" s="7" t="s">
        <v>883</v>
      </c>
    </row>
    <row r="454" spans="1:6" ht="24.75" customHeight="1">
      <c r="A454" s="5">
        <v>452</v>
      </c>
      <c r="B454" s="6" t="str">
        <f>"卢彦宇"</f>
        <v>卢彦宇</v>
      </c>
      <c r="C454" s="7" t="s">
        <v>884</v>
      </c>
      <c r="D454" s="7">
        <v>2302</v>
      </c>
      <c r="E454" s="6" t="str">
        <f>"林道宁"</f>
        <v>林道宁</v>
      </c>
      <c r="F454" s="7" t="s">
        <v>885</v>
      </c>
    </row>
    <row r="455" spans="1:6" ht="24.75" customHeight="1">
      <c r="A455" s="5">
        <v>453</v>
      </c>
      <c r="B455" s="6" t="str">
        <f>"常晓通"</f>
        <v>常晓通</v>
      </c>
      <c r="C455" s="7" t="s">
        <v>886</v>
      </c>
      <c r="D455" s="7">
        <v>2303</v>
      </c>
      <c r="E455" s="6" t="str">
        <f>"吴真"</f>
        <v>吴真</v>
      </c>
      <c r="F455" s="7" t="s">
        <v>887</v>
      </c>
    </row>
    <row r="456" spans="1:6" ht="24.75" customHeight="1">
      <c r="A456" s="5">
        <v>454</v>
      </c>
      <c r="B456" s="6" t="str">
        <f>"陈雅婷"</f>
        <v>陈雅婷</v>
      </c>
      <c r="C456" s="7" t="s">
        <v>888</v>
      </c>
      <c r="D456" s="7">
        <v>2304</v>
      </c>
      <c r="E456" s="6" t="str">
        <f>"陈永豪"</f>
        <v>陈永豪</v>
      </c>
      <c r="F456" s="7" t="s">
        <v>889</v>
      </c>
    </row>
    <row r="457" spans="1:6" ht="24.75" customHeight="1">
      <c r="A457" s="5">
        <v>455</v>
      </c>
      <c r="B457" s="6" t="str">
        <f>"王艳艳"</f>
        <v>王艳艳</v>
      </c>
      <c r="C457" s="7" t="s">
        <v>590</v>
      </c>
      <c r="D457" s="7">
        <v>2305</v>
      </c>
      <c r="E457" s="6" t="str">
        <f>"卢一鸣"</f>
        <v>卢一鸣</v>
      </c>
      <c r="F457" s="7" t="s">
        <v>890</v>
      </c>
    </row>
    <row r="458" spans="1:6" ht="24.75" customHeight="1">
      <c r="A458" s="5">
        <v>456</v>
      </c>
      <c r="B458" s="6" t="str">
        <f>"黄德健"</f>
        <v>黄德健</v>
      </c>
      <c r="C458" s="7" t="s">
        <v>891</v>
      </c>
      <c r="D458" s="7">
        <v>2306</v>
      </c>
      <c r="E458" s="6" t="str">
        <f>"杨艳"</f>
        <v>杨艳</v>
      </c>
      <c r="F458" s="7" t="s">
        <v>892</v>
      </c>
    </row>
    <row r="459" spans="1:6" ht="24.75" customHeight="1">
      <c r="A459" s="5">
        <v>457</v>
      </c>
      <c r="B459" s="6" t="str">
        <f>"张晗"</f>
        <v>张晗</v>
      </c>
      <c r="C459" s="7" t="s">
        <v>893</v>
      </c>
      <c r="D459" s="7">
        <v>2307</v>
      </c>
      <c r="E459" s="6" t="str">
        <f>"杨蔚"</f>
        <v>杨蔚</v>
      </c>
      <c r="F459" s="7" t="s">
        <v>471</v>
      </c>
    </row>
    <row r="460" spans="1:6" ht="24.75" customHeight="1">
      <c r="A460" s="5">
        <v>458</v>
      </c>
      <c r="B460" s="6" t="str">
        <f>"王明洁"</f>
        <v>王明洁</v>
      </c>
      <c r="C460" s="7" t="s">
        <v>894</v>
      </c>
      <c r="D460" s="7">
        <v>2308</v>
      </c>
      <c r="E460" s="6" t="str">
        <f>"孙令众"</f>
        <v>孙令众</v>
      </c>
      <c r="F460" s="7" t="s">
        <v>607</v>
      </c>
    </row>
    <row r="461" spans="1:6" ht="24.75" customHeight="1">
      <c r="A461" s="5">
        <v>459</v>
      </c>
      <c r="B461" s="6" t="str">
        <f>"王静"</f>
        <v>王静</v>
      </c>
      <c r="C461" s="7" t="s">
        <v>491</v>
      </c>
      <c r="D461" s="7">
        <v>2309</v>
      </c>
      <c r="E461" s="6" t="str">
        <f>"郭永良"</f>
        <v>郭永良</v>
      </c>
      <c r="F461" s="7" t="s">
        <v>895</v>
      </c>
    </row>
    <row r="462" spans="1:6" ht="24.75" customHeight="1">
      <c r="A462" s="5">
        <v>460</v>
      </c>
      <c r="B462" s="6" t="str">
        <f>"卢静仪"</f>
        <v>卢静仪</v>
      </c>
      <c r="C462" s="7" t="s">
        <v>896</v>
      </c>
      <c r="D462" s="7">
        <v>2310</v>
      </c>
      <c r="E462" s="6" t="str">
        <f>"王浩屹"</f>
        <v>王浩屹</v>
      </c>
      <c r="F462" s="7" t="s">
        <v>897</v>
      </c>
    </row>
    <row r="463" spans="1:6" ht="24.75" customHeight="1">
      <c r="A463" s="5">
        <v>461</v>
      </c>
      <c r="B463" s="6" t="str">
        <f>"卢李倩"</f>
        <v>卢李倩</v>
      </c>
      <c r="C463" s="7" t="s">
        <v>898</v>
      </c>
      <c r="D463" s="7">
        <v>2311</v>
      </c>
      <c r="E463" s="6" t="str">
        <f>"冯雪松"</f>
        <v>冯雪松</v>
      </c>
      <c r="F463" s="7" t="s">
        <v>899</v>
      </c>
    </row>
    <row r="464" spans="1:6" ht="24.75" customHeight="1">
      <c r="A464" s="5">
        <v>462</v>
      </c>
      <c r="B464" s="6" t="str">
        <f>"钟教颖"</f>
        <v>钟教颖</v>
      </c>
      <c r="C464" s="7" t="s">
        <v>900</v>
      </c>
      <c r="D464" s="7">
        <v>2312</v>
      </c>
      <c r="E464" s="6" t="str">
        <f>"何声滨"</f>
        <v>何声滨</v>
      </c>
      <c r="F464" s="7" t="s">
        <v>737</v>
      </c>
    </row>
    <row r="465" spans="1:6" ht="24.75" customHeight="1">
      <c r="A465" s="5">
        <v>463</v>
      </c>
      <c r="B465" s="6" t="str">
        <f>"李密"</f>
        <v>李密</v>
      </c>
      <c r="C465" s="7" t="s">
        <v>901</v>
      </c>
      <c r="D465" s="7">
        <v>2313</v>
      </c>
      <c r="E465" s="6" t="str">
        <f>"符方方"</f>
        <v>符方方</v>
      </c>
      <c r="F465" s="7" t="s">
        <v>902</v>
      </c>
    </row>
    <row r="466" spans="1:6" ht="24.75" customHeight="1">
      <c r="A466" s="5">
        <v>464</v>
      </c>
      <c r="B466" s="6" t="str">
        <f>"王秀菊"</f>
        <v>王秀菊</v>
      </c>
      <c r="C466" s="7" t="s">
        <v>903</v>
      </c>
      <c r="D466" s="7">
        <v>2314</v>
      </c>
      <c r="E466" s="6" t="str">
        <f>"吴宏健"</f>
        <v>吴宏健</v>
      </c>
      <c r="F466" s="7" t="s">
        <v>730</v>
      </c>
    </row>
    <row r="467" spans="1:6" ht="24.75" customHeight="1">
      <c r="A467" s="5">
        <v>465</v>
      </c>
      <c r="B467" s="6" t="str">
        <f>"陈林瑜"</f>
        <v>陈林瑜</v>
      </c>
      <c r="C467" s="7" t="s">
        <v>904</v>
      </c>
      <c r="D467" s="7">
        <v>2315</v>
      </c>
      <c r="E467" s="6" t="str">
        <f>"陆海峰"</f>
        <v>陆海峰</v>
      </c>
      <c r="F467" s="7" t="s">
        <v>905</v>
      </c>
    </row>
    <row r="468" spans="1:6" ht="24.75" customHeight="1">
      <c r="A468" s="5">
        <v>466</v>
      </c>
      <c r="B468" s="6" t="str">
        <f>"王雪盈"</f>
        <v>王雪盈</v>
      </c>
      <c r="C468" s="7" t="s">
        <v>906</v>
      </c>
      <c r="D468" s="7">
        <v>2316</v>
      </c>
      <c r="E468" s="6" t="str">
        <f>"唐浩"</f>
        <v>唐浩</v>
      </c>
      <c r="F468" s="7" t="s">
        <v>907</v>
      </c>
    </row>
    <row r="469" spans="1:6" ht="24.75" customHeight="1">
      <c r="A469" s="5">
        <v>467</v>
      </c>
      <c r="B469" s="6" t="str">
        <f>"金士博"</f>
        <v>金士博</v>
      </c>
      <c r="C469" s="7" t="s">
        <v>908</v>
      </c>
      <c r="D469" s="7">
        <v>2317</v>
      </c>
      <c r="E469" s="6" t="str">
        <f>"王深"</f>
        <v>王深</v>
      </c>
      <c r="F469" s="7" t="s">
        <v>264</v>
      </c>
    </row>
    <row r="470" spans="1:6" ht="24.75" customHeight="1">
      <c r="A470" s="5">
        <v>468</v>
      </c>
      <c r="B470" s="6" t="str">
        <f>"周孟莹"</f>
        <v>周孟莹</v>
      </c>
      <c r="C470" s="7" t="s">
        <v>909</v>
      </c>
      <c r="D470" s="7">
        <v>2318</v>
      </c>
      <c r="E470" s="6" t="str">
        <f>"陈川勉"</f>
        <v>陈川勉</v>
      </c>
      <c r="F470" s="7" t="s">
        <v>910</v>
      </c>
    </row>
    <row r="471" spans="1:6" ht="24.75" customHeight="1">
      <c r="A471" s="5">
        <v>469</v>
      </c>
      <c r="B471" s="6" t="str">
        <f>"周润"</f>
        <v>周润</v>
      </c>
      <c r="C471" s="7" t="s">
        <v>911</v>
      </c>
      <c r="D471" s="7">
        <v>2319</v>
      </c>
      <c r="E471" s="6" t="str">
        <f>"王宁"</f>
        <v>王宁</v>
      </c>
      <c r="F471" s="7" t="s">
        <v>912</v>
      </c>
    </row>
    <row r="472" spans="1:6" ht="24.75" customHeight="1">
      <c r="A472" s="5">
        <v>470</v>
      </c>
      <c r="B472" s="6" t="str">
        <f>"蒙凯芸"</f>
        <v>蒙凯芸</v>
      </c>
      <c r="C472" s="7" t="s">
        <v>913</v>
      </c>
      <c r="D472" s="7">
        <v>2320</v>
      </c>
      <c r="E472" s="6" t="str">
        <f>"吴圣保"</f>
        <v>吴圣保</v>
      </c>
      <c r="F472" s="7" t="s">
        <v>914</v>
      </c>
    </row>
    <row r="473" spans="1:6" ht="24.75" customHeight="1">
      <c r="A473" s="5">
        <v>471</v>
      </c>
      <c r="B473" s="6" t="str">
        <f>"吉愉"</f>
        <v>吉愉</v>
      </c>
      <c r="C473" s="7" t="s">
        <v>915</v>
      </c>
      <c r="D473" s="7">
        <v>2321</v>
      </c>
      <c r="E473" s="6" t="str">
        <f>"徐毅"</f>
        <v>徐毅</v>
      </c>
      <c r="F473" s="7" t="s">
        <v>916</v>
      </c>
    </row>
    <row r="474" spans="1:6" ht="24.75" customHeight="1">
      <c r="A474" s="5">
        <v>472</v>
      </c>
      <c r="B474" s="6" t="str">
        <f>"陈善颖"</f>
        <v>陈善颖</v>
      </c>
      <c r="C474" s="7" t="s">
        <v>917</v>
      </c>
      <c r="D474" s="7">
        <v>2322</v>
      </c>
      <c r="E474" s="6" t="str">
        <f>"石挺睿"</f>
        <v>石挺睿</v>
      </c>
      <c r="F474" s="7" t="s">
        <v>918</v>
      </c>
    </row>
    <row r="475" spans="1:6" ht="24.75" customHeight="1">
      <c r="A475" s="5">
        <v>473</v>
      </c>
      <c r="B475" s="6" t="str">
        <f>"吴小妹"</f>
        <v>吴小妹</v>
      </c>
      <c r="C475" s="7" t="s">
        <v>919</v>
      </c>
      <c r="D475" s="7">
        <v>2323</v>
      </c>
      <c r="E475" s="6" t="str">
        <f>"袁华民"</f>
        <v>袁华民</v>
      </c>
      <c r="F475" s="7" t="s">
        <v>129</v>
      </c>
    </row>
    <row r="476" spans="1:6" ht="24.75" customHeight="1">
      <c r="A476" s="5">
        <v>474</v>
      </c>
      <c r="B476" s="6" t="str">
        <f>"吴佳倩"</f>
        <v>吴佳倩</v>
      </c>
      <c r="C476" s="7" t="s">
        <v>920</v>
      </c>
      <c r="D476" s="7">
        <v>2324</v>
      </c>
      <c r="E476" s="6" t="str">
        <f>"吴开烨"</f>
        <v>吴开烨</v>
      </c>
      <c r="F476" s="7" t="s">
        <v>921</v>
      </c>
    </row>
    <row r="477" spans="1:6" ht="24.75" customHeight="1">
      <c r="A477" s="5">
        <v>475</v>
      </c>
      <c r="B477" s="6" t="str">
        <f>"郑娜"</f>
        <v>郑娜</v>
      </c>
      <c r="C477" s="7" t="s">
        <v>922</v>
      </c>
      <c r="D477" s="7">
        <v>2325</v>
      </c>
      <c r="E477" s="6" t="str">
        <f>"符义泽"</f>
        <v>符义泽</v>
      </c>
      <c r="F477" s="7" t="s">
        <v>923</v>
      </c>
    </row>
    <row r="478" spans="1:6" ht="24.75" customHeight="1">
      <c r="A478" s="5">
        <v>476</v>
      </c>
      <c r="B478" s="6" t="str">
        <f>"孙庭欣"</f>
        <v>孙庭欣</v>
      </c>
      <c r="C478" s="7" t="s">
        <v>924</v>
      </c>
      <c r="D478" s="7">
        <v>2326</v>
      </c>
      <c r="E478" s="6" t="str">
        <f>"黄梅"</f>
        <v>黄梅</v>
      </c>
      <c r="F478" s="7" t="s">
        <v>925</v>
      </c>
    </row>
    <row r="479" spans="1:6" ht="24.75" customHeight="1">
      <c r="A479" s="5">
        <v>477</v>
      </c>
      <c r="B479" s="6" t="str">
        <f>"郑秀玲"</f>
        <v>郑秀玲</v>
      </c>
      <c r="C479" s="7" t="s">
        <v>604</v>
      </c>
      <c r="D479" s="7">
        <v>2327</v>
      </c>
      <c r="E479" s="6" t="str">
        <f>"王娇"</f>
        <v>王娇</v>
      </c>
      <c r="F479" s="7" t="s">
        <v>926</v>
      </c>
    </row>
    <row r="480" spans="1:6" ht="24.75" customHeight="1">
      <c r="A480" s="5">
        <v>478</v>
      </c>
      <c r="B480" s="6" t="str">
        <f>"吴虹谕"</f>
        <v>吴虹谕</v>
      </c>
      <c r="C480" s="7" t="s">
        <v>113</v>
      </c>
      <c r="D480" s="7">
        <v>2328</v>
      </c>
      <c r="E480" s="6" t="str">
        <f>"陈绵彪"</f>
        <v>陈绵彪</v>
      </c>
      <c r="F480" s="7" t="s">
        <v>927</v>
      </c>
    </row>
    <row r="481" spans="1:6" ht="24.75" customHeight="1">
      <c r="A481" s="5">
        <v>479</v>
      </c>
      <c r="B481" s="6" t="str">
        <f>"王梦娇"</f>
        <v>王梦娇</v>
      </c>
      <c r="C481" s="7" t="s">
        <v>928</v>
      </c>
      <c r="D481" s="7">
        <v>2329</v>
      </c>
      <c r="E481" s="6" t="str">
        <f>"杜无忧"</f>
        <v>杜无忧</v>
      </c>
      <c r="F481" s="7" t="s">
        <v>929</v>
      </c>
    </row>
    <row r="482" spans="1:6" ht="24.75" customHeight="1">
      <c r="A482" s="5">
        <v>480</v>
      </c>
      <c r="B482" s="6" t="str">
        <f>"陈琳"</f>
        <v>陈琳</v>
      </c>
      <c r="C482" s="7" t="s">
        <v>930</v>
      </c>
      <c r="D482" s="7">
        <v>2330</v>
      </c>
      <c r="E482" s="6" t="str">
        <f>"张颖"</f>
        <v>张颖</v>
      </c>
      <c r="F482" s="7" t="s">
        <v>931</v>
      </c>
    </row>
    <row r="483" spans="1:6" ht="24.75" customHeight="1">
      <c r="A483" s="5">
        <v>481</v>
      </c>
      <c r="B483" s="6" t="str">
        <f>"吴燕蔓"</f>
        <v>吴燕蔓</v>
      </c>
      <c r="C483" s="7" t="s">
        <v>932</v>
      </c>
      <c r="D483" s="7">
        <v>2331</v>
      </c>
      <c r="E483" s="6" t="str">
        <f>"陈川花"</f>
        <v>陈川花</v>
      </c>
      <c r="F483" s="7" t="s">
        <v>933</v>
      </c>
    </row>
    <row r="484" spans="1:6" ht="24.75" customHeight="1">
      <c r="A484" s="5">
        <v>482</v>
      </c>
      <c r="B484" s="6" t="str">
        <f>"黄华艳"</f>
        <v>黄华艳</v>
      </c>
      <c r="C484" s="7" t="s">
        <v>934</v>
      </c>
      <c r="D484" s="7">
        <v>2332</v>
      </c>
      <c r="E484" s="6" t="str">
        <f>"赵杨玉"</f>
        <v>赵杨玉</v>
      </c>
      <c r="F484" s="7" t="s">
        <v>935</v>
      </c>
    </row>
    <row r="485" spans="1:6" ht="24.75" customHeight="1">
      <c r="A485" s="5">
        <v>483</v>
      </c>
      <c r="B485" s="6" t="str">
        <f>"凌月"</f>
        <v>凌月</v>
      </c>
      <c r="C485" s="7" t="s">
        <v>936</v>
      </c>
      <c r="D485" s="7">
        <v>2333</v>
      </c>
      <c r="E485" s="6" t="str">
        <f>"罗剑"</f>
        <v>罗剑</v>
      </c>
      <c r="F485" s="7" t="s">
        <v>937</v>
      </c>
    </row>
    <row r="486" spans="1:6" ht="24.75" customHeight="1">
      <c r="A486" s="5">
        <v>484</v>
      </c>
      <c r="B486" s="6" t="str">
        <f>"王隋程"</f>
        <v>王隋程</v>
      </c>
      <c r="C486" s="7" t="s">
        <v>938</v>
      </c>
      <c r="D486" s="7">
        <v>2334</v>
      </c>
      <c r="E486" s="6" t="str">
        <f>"陈晓虹"</f>
        <v>陈晓虹</v>
      </c>
      <c r="F486" s="7" t="s">
        <v>939</v>
      </c>
    </row>
    <row r="487" spans="1:6" ht="24.75" customHeight="1">
      <c r="A487" s="5">
        <v>485</v>
      </c>
      <c r="B487" s="6" t="str">
        <f>"张园铃"</f>
        <v>张园铃</v>
      </c>
      <c r="C487" s="7" t="s">
        <v>940</v>
      </c>
      <c r="D487" s="7">
        <v>2335</v>
      </c>
      <c r="E487" s="6" t="str">
        <f>"李锦"</f>
        <v>李锦</v>
      </c>
      <c r="F487" s="7" t="s">
        <v>441</v>
      </c>
    </row>
    <row r="488" spans="1:6" ht="24.75" customHeight="1">
      <c r="A488" s="5">
        <v>486</v>
      </c>
      <c r="B488" s="6" t="str">
        <f>"邢惠花"</f>
        <v>邢惠花</v>
      </c>
      <c r="C488" s="7" t="s">
        <v>941</v>
      </c>
      <c r="D488" s="7">
        <v>2336</v>
      </c>
      <c r="E488" s="6" t="str">
        <f>"符延孟"</f>
        <v>符延孟</v>
      </c>
      <c r="F488" s="7" t="s">
        <v>942</v>
      </c>
    </row>
    <row r="489" spans="1:6" ht="24.75" customHeight="1">
      <c r="A489" s="5">
        <v>487</v>
      </c>
      <c r="B489" s="6" t="str">
        <f>"谢金女"</f>
        <v>谢金女</v>
      </c>
      <c r="C489" s="7" t="s">
        <v>943</v>
      </c>
      <c r="D489" s="7">
        <v>2337</v>
      </c>
      <c r="E489" s="6" t="str">
        <f>"吉鸿莹"</f>
        <v>吉鸿莹</v>
      </c>
      <c r="F489" s="7" t="s">
        <v>944</v>
      </c>
    </row>
    <row r="490" spans="1:6" ht="24.75" customHeight="1">
      <c r="A490" s="5">
        <v>488</v>
      </c>
      <c r="B490" s="6" t="str">
        <f>"闫斯琪"</f>
        <v>闫斯琪</v>
      </c>
      <c r="C490" s="7" t="s">
        <v>945</v>
      </c>
      <c r="D490" s="7">
        <v>2338</v>
      </c>
      <c r="E490" s="6" t="str">
        <f>"王芳"</f>
        <v>王芳</v>
      </c>
      <c r="F490" s="7" t="s">
        <v>946</v>
      </c>
    </row>
    <row r="491" spans="1:6" ht="24.75" customHeight="1">
      <c r="A491" s="5">
        <v>489</v>
      </c>
      <c r="B491" s="6" t="str">
        <f>"陈乃菲"</f>
        <v>陈乃菲</v>
      </c>
      <c r="C491" s="7" t="s">
        <v>947</v>
      </c>
      <c r="D491" s="7">
        <v>2339</v>
      </c>
      <c r="E491" s="6" t="str">
        <f>"李业凯"</f>
        <v>李业凯</v>
      </c>
      <c r="F491" s="7" t="s">
        <v>948</v>
      </c>
    </row>
    <row r="492" spans="1:6" ht="24.75" customHeight="1">
      <c r="A492" s="5">
        <v>490</v>
      </c>
      <c r="B492" s="6" t="str">
        <f>"王云"</f>
        <v>王云</v>
      </c>
      <c r="C492" s="7" t="s">
        <v>949</v>
      </c>
      <c r="D492" s="7">
        <v>2340</v>
      </c>
      <c r="E492" s="6" t="str">
        <f>"文凤环"</f>
        <v>文凤环</v>
      </c>
      <c r="F492" s="7" t="s">
        <v>950</v>
      </c>
    </row>
    <row r="493" spans="1:6" ht="24.75" customHeight="1">
      <c r="A493" s="5">
        <v>491</v>
      </c>
      <c r="B493" s="6" t="str">
        <f>"曾川"</f>
        <v>曾川</v>
      </c>
      <c r="C493" s="7" t="s">
        <v>951</v>
      </c>
      <c r="D493" s="7">
        <v>2341</v>
      </c>
      <c r="E493" s="6" t="str">
        <f>"吴夏蕊"</f>
        <v>吴夏蕊</v>
      </c>
      <c r="F493" s="7" t="s">
        <v>952</v>
      </c>
    </row>
    <row r="494" spans="1:6" ht="24.75" customHeight="1">
      <c r="A494" s="5">
        <v>492</v>
      </c>
      <c r="B494" s="6" t="str">
        <f>"钟依倪"</f>
        <v>钟依倪</v>
      </c>
      <c r="C494" s="7" t="s">
        <v>953</v>
      </c>
      <c r="D494" s="7">
        <v>2342</v>
      </c>
      <c r="E494" s="6" t="str">
        <f>"苏杰成"</f>
        <v>苏杰成</v>
      </c>
      <c r="F494" s="7" t="s">
        <v>954</v>
      </c>
    </row>
    <row r="495" spans="1:6" ht="24.75" customHeight="1">
      <c r="A495" s="5">
        <v>493</v>
      </c>
      <c r="B495" s="6" t="str">
        <f>"潘芬芬"</f>
        <v>潘芬芬</v>
      </c>
      <c r="C495" s="7" t="s">
        <v>955</v>
      </c>
      <c r="D495" s="7">
        <v>2343</v>
      </c>
      <c r="E495" s="6" t="str">
        <f>"魏铭江"</f>
        <v>魏铭江</v>
      </c>
      <c r="F495" s="7" t="s">
        <v>956</v>
      </c>
    </row>
    <row r="496" spans="1:6" ht="24.75" customHeight="1">
      <c r="A496" s="5">
        <v>494</v>
      </c>
      <c r="B496" s="6" t="str">
        <f>"王一鸣"</f>
        <v>王一鸣</v>
      </c>
      <c r="C496" s="7" t="s">
        <v>396</v>
      </c>
      <c r="D496" s="7">
        <v>2344</v>
      </c>
      <c r="E496" s="6" t="str">
        <f>"林鸿隽"</f>
        <v>林鸿隽</v>
      </c>
      <c r="F496" s="7" t="s">
        <v>957</v>
      </c>
    </row>
    <row r="497" spans="1:6" ht="24.75" customHeight="1">
      <c r="A497" s="5">
        <v>495</v>
      </c>
      <c r="B497" s="6" t="str">
        <f>"李明璐"</f>
        <v>李明璐</v>
      </c>
      <c r="C497" s="7" t="s">
        <v>958</v>
      </c>
      <c r="D497" s="7">
        <v>2345</v>
      </c>
      <c r="E497" s="6" t="str">
        <f>"吴海燕"</f>
        <v>吴海燕</v>
      </c>
      <c r="F497" s="7" t="s">
        <v>959</v>
      </c>
    </row>
    <row r="498" spans="1:6" ht="24.75" customHeight="1">
      <c r="A498" s="5">
        <v>496</v>
      </c>
      <c r="B498" s="6" t="str">
        <f>"高承玮"</f>
        <v>高承玮</v>
      </c>
      <c r="C498" s="7" t="s">
        <v>960</v>
      </c>
      <c r="D498" s="7">
        <v>2346</v>
      </c>
      <c r="E498" s="6" t="str">
        <f>"郑贞莹"</f>
        <v>郑贞莹</v>
      </c>
      <c r="F498" s="7" t="s">
        <v>961</v>
      </c>
    </row>
    <row r="499" spans="1:6" ht="24.75" customHeight="1">
      <c r="A499" s="5">
        <v>497</v>
      </c>
      <c r="B499" s="6" t="str">
        <f>"王韵凯"</f>
        <v>王韵凯</v>
      </c>
      <c r="C499" s="7" t="s">
        <v>69</v>
      </c>
      <c r="D499" s="7">
        <v>2347</v>
      </c>
      <c r="E499" s="6" t="str">
        <f>"胡绍明"</f>
        <v>胡绍明</v>
      </c>
      <c r="F499" s="7" t="s">
        <v>962</v>
      </c>
    </row>
    <row r="500" spans="1:6" ht="24.75" customHeight="1">
      <c r="A500" s="5">
        <v>498</v>
      </c>
      <c r="B500" s="6" t="str">
        <f>"符琳"</f>
        <v>符琳</v>
      </c>
      <c r="C500" s="7" t="s">
        <v>246</v>
      </c>
      <c r="D500" s="7">
        <v>2348</v>
      </c>
      <c r="E500" s="6" t="str">
        <f>"邓聪豪"</f>
        <v>邓聪豪</v>
      </c>
      <c r="F500" s="7" t="s">
        <v>963</v>
      </c>
    </row>
    <row r="501" spans="1:6" ht="24.75" customHeight="1">
      <c r="A501" s="5">
        <v>499</v>
      </c>
      <c r="B501" s="6" t="str">
        <f>"蔡典钊"</f>
        <v>蔡典钊</v>
      </c>
      <c r="C501" s="7" t="s">
        <v>964</v>
      </c>
      <c r="D501" s="7">
        <v>2349</v>
      </c>
      <c r="E501" s="6" t="str">
        <f>"伍春花"</f>
        <v>伍春花</v>
      </c>
      <c r="F501" s="7" t="s">
        <v>965</v>
      </c>
    </row>
    <row r="502" spans="1:6" ht="24.75" customHeight="1">
      <c r="A502" s="5">
        <v>500</v>
      </c>
      <c r="B502" s="6" t="str">
        <f>"陈金玉"</f>
        <v>陈金玉</v>
      </c>
      <c r="C502" s="7" t="s">
        <v>966</v>
      </c>
      <c r="D502" s="7">
        <v>2350</v>
      </c>
      <c r="E502" s="6" t="str">
        <f>"徐梦雅"</f>
        <v>徐梦雅</v>
      </c>
      <c r="F502" s="7" t="s">
        <v>967</v>
      </c>
    </row>
    <row r="503" spans="1:6" ht="24.75" customHeight="1">
      <c r="A503" s="5">
        <v>501</v>
      </c>
      <c r="B503" s="6" t="str">
        <f>"吴井雅"</f>
        <v>吴井雅</v>
      </c>
      <c r="C503" s="7" t="s">
        <v>89</v>
      </c>
      <c r="D503" s="7">
        <v>2351</v>
      </c>
      <c r="E503" s="6" t="str">
        <f>"林金花"</f>
        <v>林金花</v>
      </c>
      <c r="F503" s="7" t="s">
        <v>968</v>
      </c>
    </row>
    <row r="504" spans="1:6" ht="24.75" customHeight="1">
      <c r="A504" s="5">
        <v>502</v>
      </c>
      <c r="B504" s="6" t="str">
        <f>"周帆"</f>
        <v>周帆</v>
      </c>
      <c r="C504" s="7" t="s">
        <v>73</v>
      </c>
      <c r="D504" s="7">
        <v>2352</v>
      </c>
      <c r="E504" s="6" t="str">
        <f>"王淑莺"</f>
        <v>王淑莺</v>
      </c>
      <c r="F504" s="7" t="s">
        <v>969</v>
      </c>
    </row>
    <row r="505" spans="1:6" ht="24.75" customHeight="1">
      <c r="A505" s="5">
        <v>503</v>
      </c>
      <c r="B505" s="6" t="str">
        <f>"唐娟"</f>
        <v>唐娟</v>
      </c>
      <c r="C505" s="7" t="s">
        <v>970</v>
      </c>
      <c r="D505" s="7">
        <v>2353</v>
      </c>
      <c r="E505" s="6" t="str">
        <f>"黄桂"</f>
        <v>黄桂</v>
      </c>
      <c r="F505" s="7" t="s">
        <v>971</v>
      </c>
    </row>
    <row r="506" spans="1:6" ht="24.75" customHeight="1">
      <c r="A506" s="5">
        <v>504</v>
      </c>
      <c r="B506" s="6" t="str">
        <f>"孟璇"</f>
        <v>孟璇</v>
      </c>
      <c r="C506" s="7" t="s">
        <v>972</v>
      </c>
      <c r="D506" s="7">
        <v>2354</v>
      </c>
      <c r="E506" s="6" t="str">
        <f>"谢梅珠"</f>
        <v>谢梅珠</v>
      </c>
      <c r="F506" s="7" t="s">
        <v>973</v>
      </c>
    </row>
    <row r="507" spans="1:6" ht="24.75" customHeight="1">
      <c r="A507" s="5">
        <v>505</v>
      </c>
      <c r="B507" s="6" t="str">
        <f>"李慧芬"</f>
        <v>李慧芬</v>
      </c>
      <c r="C507" s="7" t="s">
        <v>974</v>
      </c>
      <c r="D507" s="7">
        <v>2355</v>
      </c>
      <c r="E507" s="6" t="str">
        <f>"羊妹秋"</f>
        <v>羊妹秋</v>
      </c>
      <c r="F507" s="7" t="s">
        <v>975</v>
      </c>
    </row>
    <row r="508" spans="1:6" ht="24.75" customHeight="1">
      <c r="A508" s="5">
        <v>506</v>
      </c>
      <c r="B508" s="6" t="str">
        <f>"吴婕"</f>
        <v>吴婕</v>
      </c>
      <c r="C508" s="7" t="s">
        <v>431</v>
      </c>
      <c r="D508" s="7">
        <v>2356</v>
      </c>
      <c r="E508" s="6" t="str">
        <f>"陈善牡"</f>
        <v>陈善牡</v>
      </c>
      <c r="F508" s="7" t="s">
        <v>976</v>
      </c>
    </row>
    <row r="509" spans="1:6" ht="24.75" customHeight="1">
      <c r="A509" s="5">
        <v>507</v>
      </c>
      <c r="B509" s="6" t="str">
        <f>"陈姑美"</f>
        <v>陈姑美</v>
      </c>
      <c r="C509" s="7" t="s">
        <v>977</v>
      </c>
      <c r="D509" s="7">
        <v>2357</v>
      </c>
      <c r="E509" s="6" t="str">
        <f>"黄莉"</f>
        <v>黄莉</v>
      </c>
      <c r="F509" s="7" t="s">
        <v>978</v>
      </c>
    </row>
    <row r="510" spans="1:6" ht="24.75" customHeight="1">
      <c r="A510" s="5">
        <v>508</v>
      </c>
      <c r="B510" s="6" t="str">
        <f>"钟元秀"</f>
        <v>钟元秀</v>
      </c>
      <c r="C510" s="7" t="s">
        <v>979</v>
      </c>
      <c r="D510" s="7">
        <v>2358</v>
      </c>
      <c r="E510" s="6" t="str">
        <f>"邓玉金"</f>
        <v>邓玉金</v>
      </c>
      <c r="F510" s="7" t="s">
        <v>980</v>
      </c>
    </row>
    <row r="511" spans="1:6" ht="24.75" customHeight="1">
      <c r="A511" s="5">
        <v>509</v>
      </c>
      <c r="B511" s="6" t="str">
        <f>"朱静"</f>
        <v>朱静</v>
      </c>
      <c r="C511" s="7" t="s">
        <v>981</v>
      </c>
      <c r="D511" s="7">
        <v>2359</v>
      </c>
      <c r="E511" s="6" t="str">
        <f>"周艳"</f>
        <v>周艳</v>
      </c>
      <c r="F511" s="7" t="s">
        <v>982</v>
      </c>
    </row>
    <row r="512" spans="1:6" ht="24.75" customHeight="1">
      <c r="A512" s="5">
        <v>510</v>
      </c>
      <c r="B512" s="6" t="str">
        <f>"王丹丹"</f>
        <v>王丹丹</v>
      </c>
      <c r="C512" s="7" t="s">
        <v>198</v>
      </c>
      <c r="D512" s="7">
        <v>2360</v>
      </c>
      <c r="E512" s="6" t="str">
        <f>"梁杨柳"</f>
        <v>梁杨柳</v>
      </c>
      <c r="F512" s="7" t="s">
        <v>983</v>
      </c>
    </row>
    <row r="513" spans="1:6" ht="24.75" customHeight="1">
      <c r="A513" s="5">
        <v>511</v>
      </c>
      <c r="B513" s="6" t="str">
        <f>"林颖佳"</f>
        <v>林颖佳</v>
      </c>
      <c r="C513" s="7" t="s">
        <v>984</v>
      </c>
      <c r="D513" s="7">
        <v>2361</v>
      </c>
      <c r="E513" s="6" t="str">
        <f>"陈玉花"</f>
        <v>陈玉花</v>
      </c>
      <c r="F513" s="7" t="s">
        <v>985</v>
      </c>
    </row>
    <row r="514" spans="1:6" ht="24.75" customHeight="1">
      <c r="A514" s="5">
        <v>512</v>
      </c>
      <c r="B514" s="6" t="str">
        <f>"邢慧蕾"</f>
        <v>邢慧蕾</v>
      </c>
      <c r="C514" s="7" t="s">
        <v>986</v>
      </c>
      <c r="D514" s="7">
        <v>2362</v>
      </c>
      <c r="E514" s="6" t="str">
        <f>"陈旭"</f>
        <v>陈旭</v>
      </c>
      <c r="F514" s="7" t="s">
        <v>987</v>
      </c>
    </row>
    <row r="515" spans="1:6" ht="24.75" customHeight="1">
      <c r="A515" s="5">
        <v>513</v>
      </c>
      <c r="B515" s="6" t="str">
        <f>"樊瑜"</f>
        <v>樊瑜</v>
      </c>
      <c r="C515" s="7" t="s">
        <v>988</v>
      </c>
      <c r="D515" s="7">
        <v>2363</v>
      </c>
      <c r="E515" s="6" t="str">
        <f>"张秋岱"</f>
        <v>张秋岱</v>
      </c>
      <c r="F515" s="7" t="s">
        <v>989</v>
      </c>
    </row>
    <row r="516" spans="1:6" ht="24.75" customHeight="1">
      <c r="A516" s="5">
        <v>514</v>
      </c>
      <c r="B516" s="6" t="str">
        <f>"吴芳玲"</f>
        <v>吴芳玲</v>
      </c>
      <c r="C516" s="7" t="s">
        <v>990</v>
      </c>
      <c r="D516" s="7">
        <v>2364</v>
      </c>
      <c r="E516" s="6" t="str">
        <f>"王艺"</f>
        <v>王艺</v>
      </c>
      <c r="F516" s="7" t="s">
        <v>991</v>
      </c>
    </row>
    <row r="517" spans="1:6" ht="24.75" customHeight="1">
      <c r="A517" s="5">
        <v>515</v>
      </c>
      <c r="B517" s="6" t="str">
        <f>"王伦川"</f>
        <v>王伦川</v>
      </c>
      <c r="C517" s="7" t="s">
        <v>992</v>
      </c>
      <c r="D517" s="7">
        <v>2365</v>
      </c>
      <c r="E517" s="6" t="str">
        <f>"蔡本清"</f>
        <v>蔡本清</v>
      </c>
      <c r="F517" s="7" t="s">
        <v>993</v>
      </c>
    </row>
    <row r="518" spans="1:6" ht="24.75" customHeight="1">
      <c r="A518" s="5">
        <v>516</v>
      </c>
      <c r="B518" s="6" t="str">
        <f>"周聪"</f>
        <v>周聪</v>
      </c>
      <c r="C518" s="7" t="s">
        <v>994</v>
      </c>
      <c r="D518" s="7">
        <v>2366</v>
      </c>
      <c r="E518" s="6" t="str">
        <f>"石芳瑷"</f>
        <v>石芳瑷</v>
      </c>
      <c r="F518" s="7" t="s">
        <v>364</v>
      </c>
    </row>
    <row r="519" spans="1:6" ht="24.75" customHeight="1">
      <c r="A519" s="5">
        <v>517</v>
      </c>
      <c r="B519" s="6" t="str">
        <f>"陈雅琪"</f>
        <v>陈雅琪</v>
      </c>
      <c r="C519" s="7" t="s">
        <v>995</v>
      </c>
      <c r="D519" s="7">
        <v>2367</v>
      </c>
      <c r="E519" s="6" t="str">
        <f>"韦丽琼"</f>
        <v>韦丽琼</v>
      </c>
      <c r="F519" s="7" t="s">
        <v>996</v>
      </c>
    </row>
    <row r="520" spans="1:6" ht="24.75" customHeight="1">
      <c r="A520" s="5">
        <v>518</v>
      </c>
      <c r="B520" s="6" t="str">
        <f>"姜孟妍"</f>
        <v>姜孟妍</v>
      </c>
      <c r="C520" s="7" t="s">
        <v>997</v>
      </c>
      <c r="D520" s="7">
        <v>2368</v>
      </c>
      <c r="E520" s="6" t="str">
        <f>"黄福凯"</f>
        <v>黄福凯</v>
      </c>
      <c r="F520" s="7" t="s">
        <v>998</v>
      </c>
    </row>
    <row r="521" spans="1:6" ht="24.75" customHeight="1">
      <c r="A521" s="5">
        <v>519</v>
      </c>
      <c r="B521" s="6" t="str">
        <f>"王明锋"</f>
        <v>王明锋</v>
      </c>
      <c r="C521" s="7" t="s">
        <v>999</v>
      </c>
      <c r="D521" s="7">
        <v>2369</v>
      </c>
      <c r="E521" s="6" t="str">
        <f>"王雅"</f>
        <v>王雅</v>
      </c>
      <c r="F521" s="7" t="s">
        <v>1000</v>
      </c>
    </row>
    <row r="522" spans="1:6" ht="24.75" customHeight="1">
      <c r="A522" s="5">
        <v>520</v>
      </c>
      <c r="B522" s="6" t="str">
        <f>"郑学兰"</f>
        <v>郑学兰</v>
      </c>
      <c r="C522" s="7" t="s">
        <v>1001</v>
      </c>
      <c r="D522" s="7">
        <v>2370</v>
      </c>
      <c r="E522" s="6" t="str">
        <f>"王培利"</f>
        <v>王培利</v>
      </c>
      <c r="F522" s="7" t="s">
        <v>1002</v>
      </c>
    </row>
    <row r="523" spans="1:6" ht="24.75" customHeight="1">
      <c r="A523" s="5">
        <v>521</v>
      </c>
      <c r="B523" s="6" t="str">
        <f>"邱纪伟"</f>
        <v>邱纪伟</v>
      </c>
      <c r="C523" s="7" t="s">
        <v>1003</v>
      </c>
      <c r="D523" s="7">
        <v>2371</v>
      </c>
      <c r="E523" s="6" t="str">
        <f>"曾纪南"</f>
        <v>曾纪南</v>
      </c>
      <c r="F523" s="7" t="s">
        <v>1004</v>
      </c>
    </row>
    <row r="524" spans="1:6" ht="24.75" customHeight="1">
      <c r="A524" s="5">
        <v>522</v>
      </c>
      <c r="B524" s="6" t="str">
        <f>"樊华"</f>
        <v>樊华</v>
      </c>
      <c r="C524" s="7" t="s">
        <v>1005</v>
      </c>
      <c r="D524" s="7">
        <v>2372</v>
      </c>
      <c r="E524" s="6" t="str">
        <f>"吴妃"</f>
        <v>吴妃</v>
      </c>
      <c r="F524" s="7" t="s">
        <v>1006</v>
      </c>
    </row>
    <row r="525" spans="1:6" ht="24.75" customHeight="1">
      <c r="A525" s="5">
        <v>523</v>
      </c>
      <c r="B525" s="6" t="str">
        <f>"程月"</f>
        <v>程月</v>
      </c>
      <c r="C525" s="7" t="s">
        <v>1007</v>
      </c>
      <c r="D525" s="7">
        <v>2373</v>
      </c>
      <c r="E525" s="6" t="str">
        <f>"符梅红"</f>
        <v>符梅红</v>
      </c>
      <c r="F525" s="7" t="s">
        <v>1008</v>
      </c>
    </row>
    <row r="526" spans="1:6" ht="24.75" customHeight="1">
      <c r="A526" s="5">
        <v>524</v>
      </c>
      <c r="B526" s="6" t="str">
        <f>"王娩娩"</f>
        <v>王娩娩</v>
      </c>
      <c r="C526" s="7" t="s">
        <v>1009</v>
      </c>
      <c r="D526" s="7">
        <v>2374</v>
      </c>
      <c r="E526" s="6" t="str">
        <f>"符华艳"</f>
        <v>符华艳</v>
      </c>
      <c r="F526" s="7" t="s">
        <v>1010</v>
      </c>
    </row>
    <row r="527" spans="1:6" ht="24.75" customHeight="1">
      <c r="A527" s="5">
        <v>525</v>
      </c>
      <c r="B527" s="6" t="str">
        <f>"颜诗怡"</f>
        <v>颜诗怡</v>
      </c>
      <c r="C527" s="7" t="s">
        <v>1011</v>
      </c>
      <c r="D527" s="7">
        <v>2375</v>
      </c>
      <c r="E527" s="6" t="str">
        <f>"唐美郡"</f>
        <v>唐美郡</v>
      </c>
      <c r="F527" s="7" t="s">
        <v>1012</v>
      </c>
    </row>
    <row r="528" spans="1:6" ht="24.75" customHeight="1">
      <c r="A528" s="5">
        <v>526</v>
      </c>
      <c r="B528" s="6" t="str">
        <f>"符永吉"</f>
        <v>符永吉</v>
      </c>
      <c r="C528" s="7" t="s">
        <v>1013</v>
      </c>
      <c r="D528" s="7">
        <v>2376</v>
      </c>
      <c r="E528" s="6" t="str">
        <f>"许腾月"</f>
        <v>许腾月</v>
      </c>
      <c r="F528" s="7" t="s">
        <v>1014</v>
      </c>
    </row>
    <row r="529" spans="1:6" ht="24.75" customHeight="1">
      <c r="A529" s="5">
        <v>527</v>
      </c>
      <c r="B529" s="6" t="str">
        <f>"黄垂敏"</f>
        <v>黄垂敏</v>
      </c>
      <c r="C529" s="7" t="s">
        <v>364</v>
      </c>
      <c r="D529" s="7">
        <v>2377</v>
      </c>
      <c r="E529" s="6" t="str">
        <f>"黎丽"</f>
        <v>黎丽</v>
      </c>
      <c r="F529" s="7" t="s">
        <v>1015</v>
      </c>
    </row>
    <row r="530" spans="1:6" ht="24.75" customHeight="1">
      <c r="A530" s="5">
        <v>528</v>
      </c>
      <c r="B530" s="6" t="str">
        <f>"符祥煌"</f>
        <v>符祥煌</v>
      </c>
      <c r="C530" s="7" t="s">
        <v>1016</v>
      </c>
      <c r="D530" s="7">
        <v>2378</v>
      </c>
      <c r="E530" s="6" t="str">
        <f>"钟梦琪"</f>
        <v>钟梦琪</v>
      </c>
      <c r="F530" s="7" t="s">
        <v>1017</v>
      </c>
    </row>
    <row r="531" spans="1:6" ht="24.75" customHeight="1">
      <c r="A531" s="5">
        <v>529</v>
      </c>
      <c r="B531" s="6" t="str">
        <f>"陈文娜"</f>
        <v>陈文娜</v>
      </c>
      <c r="C531" s="7" t="s">
        <v>1018</v>
      </c>
      <c r="D531" s="7">
        <v>2379</v>
      </c>
      <c r="E531" s="6" t="str">
        <f>"黄椿岚"</f>
        <v>黄椿岚</v>
      </c>
      <c r="F531" s="7" t="s">
        <v>1019</v>
      </c>
    </row>
    <row r="532" spans="1:6" ht="24.75" customHeight="1">
      <c r="A532" s="5">
        <v>530</v>
      </c>
      <c r="B532" s="6" t="str">
        <f>"蔡婷婷"</f>
        <v>蔡婷婷</v>
      </c>
      <c r="C532" s="7" t="s">
        <v>1020</v>
      </c>
      <c r="D532" s="7">
        <v>2380</v>
      </c>
      <c r="E532" s="6" t="str">
        <f>"陈冠铭"</f>
        <v>陈冠铭</v>
      </c>
      <c r="F532" s="7" t="s">
        <v>1021</v>
      </c>
    </row>
    <row r="533" spans="1:6" ht="24.75" customHeight="1">
      <c r="A533" s="5">
        <v>531</v>
      </c>
      <c r="B533" s="6" t="str">
        <f>"文登俊"</f>
        <v>文登俊</v>
      </c>
      <c r="C533" s="7" t="s">
        <v>1022</v>
      </c>
      <c r="D533" s="7">
        <v>2381</v>
      </c>
      <c r="E533" s="6" t="str">
        <f>"陈丽娟"</f>
        <v>陈丽娟</v>
      </c>
      <c r="F533" s="7" t="s">
        <v>1023</v>
      </c>
    </row>
    <row r="534" spans="1:6" ht="24.75" customHeight="1">
      <c r="A534" s="5">
        <v>532</v>
      </c>
      <c r="B534" s="6" t="str">
        <f>"薛雪"</f>
        <v>薛雪</v>
      </c>
      <c r="C534" s="7" t="s">
        <v>1024</v>
      </c>
      <c r="D534" s="7">
        <v>2382</v>
      </c>
      <c r="E534" s="6" t="str">
        <f>"邱小容"</f>
        <v>邱小容</v>
      </c>
      <c r="F534" s="7" t="s">
        <v>1025</v>
      </c>
    </row>
    <row r="535" spans="1:6" ht="24.75" customHeight="1">
      <c r="A535" s="5">
        <v>533</v>
      </c>
      <c r="B535" s="6" t="str">
        <f>"林彩虹"</f>
        <v>林彩虹</v>
      </c>
      <c r="C535" s="7" t="s">
        <v>1026</v>
      </c>
      <c r="D535" s="7">
        <v>2383</v>
      </c>
      <c r="E535" s="6" t="str">
        <f>"陈娇妹"</f>
        <v>陈娇妹</v>
      </c>
      <c r="F535" s="7" t="s">
        <v>1027</v>
      </c>
    </row>
    <row r="536" spans="1:6" ht="24.75" customHeight="1">
      <c r="A536" s="5">
        <v>534</v>
      </c>
      <c r="B536" s="6" t="str">
        <f>"符小卓"</f>
        <v>符小卓</v>
      </c>
      <c r="C536" s="7" t="s">
        <v>1028</v>
      </c>
      <c r="D536" s="7">
        <v>2384</v>
      </c>
      <c r="E536" s="6" t="str">
        <f>"刘硕文"</f>
        <v>刘硕文</v>
      </c>
      <c r="F536" s="7" t="s">
        <v>1029</v>
      </c>
    </row>
    <row r="537" spans="1:6" ht="24.75" customHeight="1">
      <c r="A537" s="5">
        <v>535</v>
      </c>
      <c r="B537" s="6" t="str">
        <f>"钟璧岭"</f>
        <v>钟璧岭</v>
      </c>
      <c r="C537" s="7" t="s">
        <v>1030</v>
      </c>
      <c r="D537" s="7">
        <v>2385</v>
      </c>
      <c r="E537" s="6" t="str">
        <f>"王裕婷"</f>
        <v>王裕婷</v>
      </c>
      <c r="F537" s="7" t="s">
        <v>1031</v>
      </c>
    </row>
    <row r="538" spans="1:6" ht="24.75" customHeight="1">
      <c r="A538" s="5">
        <v>536</v>
      </c>
      <c r="B538" s="6" t="str">
        <f>"王瑜"</f>
        <v>王瑜</v>
      </c>
      <c r="C538" s="7" t="s">
        <v>1032</v>
      </c>
      <c r="D538" s="7">
        <v>2386</v>
      </c>
      <c r="E538" s="6" t="str">
        <f>"王小登"</f>
        <v>王小登</v>
      </c>
      <c r="F538" s="7" t="s">
        <v>1033</v>
      </c>
    </row>
    <row r="539" spans="1:6" ht="24.75" customHeight="1">
      <c r="A539" s="5">
        <v>537</v>
      </c>
      <c r="B539" s="6" t="str">
        <f>"陈章叶"</f>
        <v>陈章叶</v>
      </c>
      <c r="C539" s="7" t="s">
        <v>1034</v>
      </c>
      <c r="D539" s="7">
        <v>2387</v>
      </c>
      <c r="E539" s="6" t="str">
        <f>"肖婉茜"</f>
        <v>肖婉茜</v>
      </c>
      <c r="F539" s="7" t="s">
        <v>1015</v>
      </c>
    </row>
    <row r="540" spans="1:6" ht="24.75" customHeight="1">
      <c r="A540" s="5">
        <v>538</v>
      </c>
      <c r="B540" s="6" t="str">
        <f>"杜德诗"</f>
        <v>杜德诗</v>
      </c>
      <c r="C540" s="7" t="s">
        <v>1035</v>
      </c>
      <c r="D540" s="7">
        <v>2388</v>
      </c>
      <c r="E540" s="6" t="str">
        <f>"王燕妹"</f>
        <v>王燕妹</v>
      </c>
      <c r="F540" s="7" t="s">
        <v>1036</v>
      </c>
    </row>
    <row r="541" spans="1:6" ht="24.75" customHeight="1">
      <c r="A541" s="5">
        <v>539</v>
      </c>
      <c r="B541" s="6" t="str">
        <f>"黎妍"</f>
        <v>黎妍</v>
      </c>
      <c r="C541" s="7" t="s">
        <v>1037</v>
      </c>
      <c r="D541" s="7">
        <v>2389</v>
      </c>
      <c r="E541" s="6" t="str">
        <f>"陈鼎"</f>
        <v>陈鼎</v>
      </c>
      <c r="F541" s="7" t="s">
        <v>1038</v>
      </c>
    </row>
    <row r="542" spans="1:6" ht="24.75" customHeight="1">
      <c r="A542" s="5">
        <v>540</v>
      </c>
      <c r="B542" s="6" t="str">
        <f>"谢君"</f>
        <v>谢君</v>
      </c>
      <c r="C542" s="7" t="s">
        <v>1039</v>
      </c>
      <c r="D542" s="7">
        <v>2390</v>
      </c>
      <c r="E542" s="6" t="str">
        <f>"李少暖"</f>
        <v>李少暖</v>
      </c>
      <c r="F542" s="7" t="s">
        <v>1040</v>
      </c>
    </row>
    <row r="543" spans="1:6" ht="24.75" customHeight="1">
      <c r="A543" s="5">
        <v>541</v>
      </c>
      <c r="B543" s="6" t="str">
        <f>"叶媛"</f>
        <v>叶媛</v>
      </c>
      <c r="C543" s="7" t="s">
        <v>1041</v>
      </c>
      <c r="D543" s="7">
        <v>2391</v>
      </c>
      <c r="E543" s="6" t="str">
        <f>"黄英灵"</f>
        <v>黄英灵</v>
      </c>
      <c r="F543" s="7" t="s">
        <v>1042</v>
      </c>
    </row>
    <row r="544" spans="1:6" ht="24.75" customHeight="1">
      <c r="A544" s="5">
        <v>542</v>
      </c>
      <c r="B544" s="6" t="str">
        <f>"韦玥"</f>
        <v>韦玥</v>
      </c>
      <c r="C544" s="7" t="s">
        <v>1043</v>
      </c>
      <c r="D544" s="7">
        <v>2392</v>
      </c>
      <c r="E544" s="6" t="str">
        <f>"王雪媚"</f>
        <v>王雪媚</v>
      </c>
      <c r="F544" s="7" t="s">
        <v>1044</v>
      </c>
    </row>
    <row r="545" spans="1:6" ht="24.75" customHeight="1">
      <c r="A545" s="5">
        <v>543</v>
      </c>
      <c r="B545" s="6" t="str">
        <f>"孙盛"</f>
        <v>孙盛</v>
      </c>
      <c r="C545" s="7" t="s">
        <v>1045</v>
      </c>
      <c r="D545" s="7">
        <v>2393</v>
      </c>
      <c r="E545" s="6" t="str">
        <f>"王献珏"</f>
        <v>王献珏</v>
      </c>
      <c r="F545" s="7" t="s">
        <v>1046</v>
      </c>
    </row>
    <row r="546" spans="1:6" ht="24.75" customHeight="1">
      <c r="A546" s="5">
        <v>544</v>
      </c>
      <c r="B546" s="6" t="str">
        <f>"王世闳"</f>
        <v>王世闳</v>
      </c>
      <c r="C546" s="7" t="s">
        <v>1047</v>
      </c>
      <c r="D546" s="7">
        <v>2394</v>
      </c>
      <c r="E546" s="6" t="str">
        <f>"李娣滨"</f>
        <v>李娣滨</v>
      </c>
      <c r="F546" s="7" t="s">
        <v>1048</v>
      </c>
    </row>
    <row r="547" spans="1:6" ht="24.75" customHeight="1">
      <c r="A547" s="5">
        <v>545</v>
      </c>
      <c r="B547" s="6" t="str">
        <f>"陈玉莹"</f>
        <v>陈玉莹</v>
      </c>
      <c r="C547" s="7" t="s">
        <v>1049</v>
      </c>
      <c r="D547" s="7">
        <v>2395</v>
      </c>
      <c r="E547" s="6" t="str">
        <f>"周发锐"</f>
        <v>周发锐</v>
      </c>
      <c r="F547" s="7" t="s">
        <v>1050</v>
      </c>
    </row>
    <row r="548" spans="1:6" ht="24.75" customHeight="1">
      <c r="A548" s="5">
        <v>546</v>
      </c>
      <c r="B548" s="6" t="str">
        <f>"张悦琦"</f>
        <v>张悦琦</v>
      </c>
      <c r="C548" s="7" t="s">
        <v>1051</v>
      </c>
      <c r="D548" s="7">
        <v>2396</v>
      </c>
      <c r="E548" s="6" t="str">
        <f>"詹文璠"</f>
        <v>詹文璠</v>
      </c>
      <c r="F548" s="7" t="s">
        <v>1052</v>
      </c>
    </row>
    <row r="549" spans="1:6" ht="24.75" customHeight="1">
      <c r="A549" s="5">
        <v>547</v>
      </c>
      <c r="B549" s="6" t="str">
        <f>"王家海"</f>
        <v>王家海</v>
      </c>
      <c r="C549" s="7" t="s">
        <v>439</v>
      </c>
      <c r="D549" s="7">
        <v>2397</v>
      </c>
      <c r="E549" s="6" t="str">
        <f>"冯步榕"</f>
        <v>冯步榕</v>
      </c>
      <c r="F549" s="7" t="s">
        <v>1053</v>
      </c>
    </row>
    <row r="550" spans="1:6" ht="24.75" customHeight="1">
      <c r="A550" s="5">
        <v>548</v>
      </c>
      <c r="B550" s="6" t="str">
        <f>"王运嘉"</f>
        <v>王运嘉</v>
      </c>
      <c r="C550" s="7" t="s">
        <v>1054</v>
      </c>
      <c r="D550" s="7">
        <v>2398</v>
      </c>
      <c r="E550" s="6" t="str">
        <f>"陈佳佳"</f>
        <v>陈佳佳</v>
      </c>
      <c r="F550" s="7" t="s">
        <v>228</v>
      </c>
    </row>
    <row r="551" spans="1:6" ht="24.75" customHeight="1">
      <c r="A551" s="5">
        <v>549</v>
      </c>
      <c r="B551" s="6" t="str">
        <f>"吴彦燕"</f>
        <v>吴彦燕</v>
      </c>
      <c r="C551" s="7" t="s">
        <v>1055</v>
      </c>
      <c r="D551" s="7">
        <v>2399</v>
      </c>
      <c r="E551" s="6" t="str">
        <f>"陈益冰"</f>
        <v>陈益冰</v>
      </c>
      <c r="F551" s="7" t="s">
        <v>1056</v>
      </c>
    </row>
    <row r="552" spans="1:6" ht="24.75" customHeight="1">
      <c r="A552" s="5">
        <v>550</v>
      </c>
      <c r="B552" s="6" t="str">
        <f>"王善健"</f>
        <v>王善健</v>
      </c>
      <c r="C552" s="7" t="s">
        <v>1057</v>
      </c>
      <c r="D552" s="7">
        <v>2400</v>
      </c>
      <c r="E552" s="6" t="str">
        <f>"李婷婷"</f>
        <v>李婷婷</v>
      </c>
      <c r="F552" s="7" t="s">
        <v>1058</v>
      </c>
    </row>
    <row r="553" spans="1:6" ht="24.75" customHeight="1">
      <c r="A553" s="5">
        <v>551</v>
      </c>
      <c r="B553" s="6" t="str">
        <f>"尚蒙"</f>
        <v>尚蒙</v>
      </c>
      <c r="C553" s="7" t="s">
        <v>1059</v>
      </c>
      <c r="D553" s="7">
        <v>2401</v>
      </c>
      <c r="E553" s="6" t="str">
        <f>"王娇雪"</f>
        <v>王娇雪</v>
      </c>
      <c r="F553" s="7" t="s">
        <v>1060</v>
      </c>
    </row>
    <row r="554" spans="1:6" ht="24.75" customHeight="1">
      <c r="A554" s="5">
        <v>552</v>
      </c>
      <c r="B554" s="6" t="str">
        <f>"危映錡"</f>
        <v>危映錡</v>
      </c>
      <c r="C554" s="7" t="s">
        <v>1061</v>
      </c>
      <c r="D554" s="7">
        <v>2402</v>
      </c>
      <c r="E554" s="6" t="str">
        <f>"吴莹"</f>
        <v>吴莹</v>
      </c>
      <c r="F554" s="7" t="s">
        <v>1062</v>
      </c>
    </row>
    <row r="555" spans="1:6" ht="24.75" customHeight="1">
      <c r="A555" s="5">
        <v>553</v>
      </c>
      <c r="B555" s="6" t="str">
        <f>"王俊伟"</f>
        <v>王俊伟</v>
      </c>
      <c r="C555" s="7" t="s">
        <v>1063</v>
      </c>
      <c r="D555" s="7">
        <v>2403</v>
      </c>
      <c r="E555" s="6" t="str">
        <f>"谢云慧"</f>
        <v>谢云慧</v>
      </c>
      <c r="F555" s="7" t="s">
        <v>1064</v>
      </c>
    </row>
    <row r="556" spans="1:6" ht="24.75" customHeight="1">
      <c r="A556" s="5">
        <v>554</v>
      </c>
      <c r="B556" s="6" t="str">
        <f>"符菁菁"</f>
        <v>符菁菁</v>
      </c>
      <c r="C556" s="7" t="s">
        <v>1065</v>
      </c>
      <c r="D556" s="7">
        <v>2404</v>
      </c>
      <c r="E556" s="6" t="str">
        <f>"关蒂莲"</f>
        <v>关蒂莲</v>
      </c>
      <c r="F556" s="7" t="s">
        <v>1066</v>
      </c>
    </row>
    <row r="557" spans="1:6" ht="24.75" customHeight="1">
      <c r="A557" s="5">
        <v>555</v>
      </c>
      <c r="B557" s="6" t="str">
        <f>"吴思达"</f>
        <v>吴思达</v>
      </c>
      <c r="C557" s="7" t="s">
        <v>1067</v>
      </c>
      <c r="D557" s="7">
        <v>2405</v>
      </c>
      <c r="E557" s="6" t="str">
        <f>"李明睿"</f>
        <v>李明睿</v>
      </c>
      <c r="F557" s="7" t="s">
        <v>1068</v>
      </c>
    </row>
    <row r="558" spans="1:6" ht="24.75" customHeight="1">
      <c r="A558" s="5">
        <v>556</v>
      </c>
      <c r="B558" s="6" t="str">
        <f>"吴淑仪"</f>
        <v>吴淑仪</v>
      </c>
      <c r="C558" s="7" t="s">
        <v>1069</v>
      </c>
      <c r="D558" s="7">
        <v>2406</v>
      </c>
      <c r="E558" s="6" t="str">
        <f>"王嘉培"</f>
        <v>王嘉培</v>
      </c>
      <c r="F558" s="7" t="s">
        <v>1070</v>
      </c>
    </row>
    <row r="559" spans="1:6" ht="24.75" customHeight="1">
      <c r="A559" s="5">
        <v>557</v>
      </c>
      <c r="B559" s="6" t="str">
        <f>"王小婵"</f>
        <v>王小婵</v>
      </c>
      <c r="C559" s="7" t="s">
        <v>1071</v>
      </c>
      <c r="D559" s="7">
        <v>2407</v>
      </c>
      <c r="E559" s="6" t="str">
        <f>"陈红日"</f>
        <v>陈红日</v>
      </c>
      <c r="F559" s="7" t="s">
        <v>1072</v>
      </c>
    </row>
    <row r="560" spans="1:6" ht="24.75" customHeight="1">
      <c r="A560" s="5">
        <v>558</v>
      </c>
      <c r="B560" s="6" t="str">
        <f>"杨钰"</f>
        <v>杨钰</v>
      </c>
      <c r="C560" s="7" t="s">
        <v>1073</v>
      </c>
      <c r="D560" s="7">
        <v>2408</v>
      </c>
      <c r="E560" s="6" t="str">
        <f>"钟有鑫"</f>
        <v>钟有鑫</v>
      </c>
      <c r="F560" s="7" t="s">
        <v>1074</v>
      </c>
    </row>
    <row r="561" spans="1:6" ht="24.75" customHeight="1">
      <c r="A561" s="5">
        <v>559</v>
      </c>
      <c r="B561" s="6" t="str">
        <f>"罗盛龄"</f>
        <v>罗盛龄</v>
      </c>
      <c r="C561" s="7" t="s">
        <v>1075</v>
      </c>
      <c r="D561" s="7">
        <v>2409</v>
      </c>
      <c r="E561" s="6" t="str">
        <f>"吉如惠"</f>
        <v>吉如惠</v>
      </c>
      <c r="F561" s="7" t="s">
        <v>1076</v>
      </c>
    </row>
    <row r="562" spans="1:6" ht="24.75" customHeight="1">
      <c r="A562" s="5">
        <v>560</v>
      </c>
      <c r="B562" s="6" t="str">
        <f>"陈莹"</f>
        <v>陈莹</v>
      </c>
      <c r="C562" s="7" t="s">
        <v>1077</v>
      </c>
      <c r="D562" s="7">
        <v>2410</v>
      </c>
      <c r="E562" s="6" t="str">
        <f>"周晓智"</f>
        <v>周晓智</v>
      </c>
      <c r="F562" s="7" t="s">
        <v>1078</v>
      </c>
    </row>
    <row r="563" spans="1:6" ht="24.75" customHeight="1">
      <c r="A563" s="5">
        <v>561</v>
      </c>
      <c r="B563" s="6" t="str">
        <f>"王冰"</f>
        <v>王冰</v>
      </c>
      <c r="C563" s="7" t="s">
        <v>1079</v>
      </c>
      <c r="D563" s="7">
        <v>2411</v>
      </c>
      <c r="E563" s="6" t="str">
        <f>"陈泽穗"</f>
        <v>陈泽穗</v>
      </c>
      <c r="F563" s="7" t="s">
        <v>1080</v>
      </c>
    </row>
    <row r="564" spans="1:6" ht="24.75" customHeight="1">
      <c r="A564" s="5">
        <v>562</v>
      </c>
      <c r="B564" s="6" t="str">
        <f>"邝佳微"</f>
        <v>邝佳微</v>
      </c>
      <c r="C564" s="7" t="s">
        <v>1081</v>
      </c>
      <c r="D564" s="7">
        <v>2412</v>
      </c>
      <c r="E564" s="6" t="str">
        <f>"罗小钰"</f>
        <v>罗小钰</v>
      </c>
      <c r="F564" s="7" t="s">
        <v>1082</v>
      </c>
    </row>
    <row r="565" spans="1:6" ht="24.75" customHeight="1">
      <c r="A565" s="5">
        <v>563</v>
      </c>
      <c r="B565" s="6" t="str">
        <f>"陈白桦"</f>
        <v>陈白桦</v>
      </c>
      <c r="C565" s="7" t="s">
        <v>1083</v>
      </c>
      <c r="D565" s="7">
        <v>2413</v>
      </c>
      <c r="E565" s="6" t="str">
        <f>"陈玲瑶"</f>
        <v>陈玲瑶</v>
      </c>
      <c r="F565" s="7" t="s">
        <v>1084</v>
      </c>
    </row>
    <row r="566" spans="1:6" ht="24.75" customHeight="1">
      <c r="A566" s="5">
        <v>564</v>
      </c>
      <c r="B566" s="6" t="str">
        <f>"黄冬英"</f>
        <v>黄冬英</v>
      </c>
      <c r="C566" s="7" t="s">
        <v>1085</v>
      </c>
      <c r="D566" s="7">
        <v>2414</v>
      </c>
      <c r="E566" s="6" t="str">
        <f>"符书娇"</f>
        <v>符书娇</v>
      </c>
      <c r="F566" s="7" t="s">
        <v>1086</v>
      </c>
    </row>
    <row r="567" spans="1:6" ht="24.75" customHeight="1">
      <c r="A567" s="5">
        <v>565</v>
      </c>
      <c r="B567" s="6" t="str">
        <f>"黄莹"</f>
        <v>黄莹</v>
      </c>
      <c r="C567" s="7" t="s">
        <v>1087</v>
      </c>
      <c r="D567" s="7">
        <v>2415</v>
      </c>
      <c r="E567" s="6" t="str">
        <f>"吴原先"</f>
        <v>吴原先</v>
      </c>
      <c r="F567" s="7" t="s">
        <v>1088</v>
      </c>
    </row>
    <row r="568" spans="1:6" ht="24.75" customHeight="1">
      <c r="A568" s="5">
        <v>566</v>
      </c>
      <c r="B568" s="6" t="str">
        <f>"邱帅"</f>
        <v>邱帅</v>
      </c>
      <c r="C568" s="7" t="s">
        <v>1089</v>
      </c>
      <c r="D568" s="7">
        <v>2416</v>
      </c>
      <c r="E568" s="6" t="str">
        <f>"梁昌滨"</f>
        <v>梁昌滨</v>
      </c>
      <c r="F568" s="7" t="s">
        <v>1090</v>
      </c>
    </row>
    <row r="569" spans="1:6" ht="24.75" customHeight="1">
      <c r="A569" s="5">
        <v>567</v>
      </c>
      <c r="B569" s="6" t="str">
        <f>"李婷"</f>
        <v>李婷</v>
      </c>
      <c r="C569" s="7" t="s">
        <v>1091</v>
      </c>
      <c r="D569" s="7">
        <v>2417</v>
      </c>
      <c r="E569" s="6" t="str">
        <f>"周乃广"</f>
        <v>周乃广</v>
      </c>
      <c r="F569" s="7" t="s">
        <v>1092</v>
      </c>
    </row>
    <row r="570" spans="1:6" ht="24.75" customHeight="1">
      <c r="A570" s="5">
        <v>568</v>
      </c>
      <c r="B570" s="6" t="str">
        <f>"杜煜"</f>
        <v>杜煜</v>
      </c>
      <c r="C570" s="7" t="s">
        <v>1093</v>
      </c>
      <c r="D570" s="7">
        <v>2418</v>
      </c>
      <c r="E570" s="6" t="str">
        <f>"李菁"</f>
        <v>李菁</v>
      </c>
      <c r="F570" s="7" t="s">
        <v>1094</v>
      </c>
    </row>
    <row r="571" spans="1:6" ht="24.75" customHeight="1">
      <c r="A571" s="5">
        <v>569</v>
      </c>
      <c r="B571" s="6" t="str">
        <f>"谭澳群"</f>
        <v>谭澳群</v>
      </c>
      <c r="C571" s="7" t="s">
        <v>1095</v>
      </c>
      <c r="D571" s="7">
        <v>2419</v>
      </c>
      <c r="E571" s="6" t="str">
        <f>"符永栋"</f>
        <v>符永栋</v>
      </c>
      <c r="F571" s="7" t="s">
        <v>1096</v>
      </c>
    </row>
    <row r="572" spans="1:6" ht="24.75" customHeight="1">
      <c r="A572" s="5">
        <v>570</v>
      </c>
      <c r="B572" s="6" t="str">
        <f>"陈海花"</f>
        <v>陈海花</v>
      </c>
      <c r="C572" s="7" t="s">
        <v>1097</v>
      </c>
      <c r="D572" s="7">
        <v>2420</v>
      </c>
      <c r="E572" s="6" t="str">
        <f>"冯倩婉"</f>
        <v>冯倩婉</v>
      </c>
      <c r="F572" s="7" t="s">
        <v>1098</v>
      </c>
    </row>
    <row r="573" spans="1:6" ht="24.75" customHeight="1">
      <c r="A573" s="5">
        <v>571</v>
      </c>
      <c r="B573" s="6" t="str">
        <f>"李姗"</f>
        <v>李姗</v>
      </c>
      <c r="C573" s="7" t="s">
        <v>1099</v>
      </c>
      <c r="D573" s="7">
        <v>2421</v>
      </c>
      <c r="E573" s="6" t="str">
        <f>"曾洁"</f>
        <v>曾洁</v>
      </c>
      <c r="F573" s="7" t="s">
        <v>1100</v>
      </c>
    </row>
    <row r="574" spans="1:6" ht="24.75" customHeight="1">
      <c r="A574" s="5">
        <v>572</v>
      </c>
      <c r="B574" s="6" t="str">
        <f>"郑琳"</f>
        <v>郑琳</v>
      </c>
      <c r="C574" s="7" t="s">
        <v>1101</v>
      </c>
      <c r="D574" s="7">
        <v>2422</v>
      </c>
      <c r="E574" s="6" t="str">
        <f>"王莉婵"</f>
        <v>王莉婵</v>
      </c>
      <c r="F574" s="7" t="s">
        <v>1102</v>
      </c>
    </row>
    <row r="575" spans="1:6" ht="24.75" customHeight="1">
      <c r="A575" s="5">
        <v>573</v>
      </c>
      <c r="B575" s="6" t="str">
        <f>"李怡锦"</f>
        <v>李怡锦</v>
      </c>
      <c r="C575" s="7" t="s">
        <v>1103</v>
      </c>
      <c r="D575" s="7">
        <v>2423</v>
      </c>
      <c r="E575" s="6" t="str">
        <f>"陈祉祎"</f>
        <v>陈祉祎</v>
      </c>
      <c r="F575" s="7" t="s">
        <v>1104</v>
      </c>
    </row>
    <row r="576" spans="1:6" ht="24.75" customHeight="1">
      <c r="A576" s="5">
        <v>574</v>
      </c>
      <c r="B576" s="6" t="str">
        <f>"林美婵"</f>
        <v>林美婵</v>
      </c>
      <c r="C576" s="7" t="s">
        <v>1105</v>
      </c>
      <c r="D576" s="7">
        <v>2424</v>
      </c>
      <c r="E576" s="6" t="str">
        <f>"邢维婷"</f>
        <v>邢维婷</v>
      </c>
      <c r="F576" s="7" t="s">
        <v>1106</v>
      </c>
    </row>
    <row r="577" spans="1:6" ht="24.75" customHeight="1">
      <c r="A577" s="5">
        <v>575</v>
      </c>
      <c r="B577" s="6" t="str">
        <f>"王茜"</f>
        <v>王茜</v>
      </c>
      <c r="C577" s="7" t="s">
        <v>184</v>
      </c>
      <c r="D577" s="7">
        <v>2425</v>
      </c>
      <c r="E577" s="6" t="str">
        <f>"谢金丽"</f>
        <v>谢金丽</v>
      </c>
      <c r="F577" s="7" t="s">
        <v>1107</v>
      </c>
    </row>
    <row r="578" spans="1:6" ht="24.75" customHeight="1">
      <c r="A578" s="5">
        <v>576</v>
      </c>
      <c r="B578" s="6" t="str">
        <f>"林舒"</f>
        <v>林舒</v>
      </c>
      <c r="C578" s="7" t="s">
        <v>1108</v>
      </c>
      <c r="D578" s="7">
        <v>2426</v>
      </c>
      <c r="E578" s="6" t="str">
        <f>"郭绍远"</f>
        <v>郭绍远</v>
      </c>
      <c r="F578" s="7" t="s">
        <v>1109</v>
      </c>
    </row>
    <row r="579" spans="1:6" ht="24.75" customHeight="1">
      <c r="A579" s="5">
        <v>577</v>
      </c>
      <c r="B579" s="6" t="str">
        <f>"张玮琪"</f>
        <v>张玮琪</v>
      </c>
      <c r="C579" s="7" t="s">
        <v>37</v>
      </c>
      <c r="D579" s="7">
        <v>2427</v>
      </c>
      <c r="E579" s="6" t="str">
        <f>"王茜"</f>
        <v>王茜</v>
      </c>
      <c r="F579" s="7" t="s">
        <v>1110</v>
      </c>
    </row>
    <row r="580" spans="1:6" ht="24.75" customHeight="1">
      <c r="A580" s="5">
        <v>578</v>
      </c>
      <c r="B580" s="6" t="str">
        <f>"林文娇"</f>
        <v>林文娇</v>
      </c>
      <c r="C580" s="7" t="s">
        <v>1111</v>
      </c>
      <c r="D580" s="7">
        <v>2428</v>
      </c>
      <c r="E580" s="6" t="str">
        <f>"刘洗书"</f>
        <v>刘洗书</v>
      </c>
      <c r="F580" s="7" t="s">
        <v>1112</v>
      </c>
    </row>
    <row r="581" spans="1:6" ht="24.75" customHeight="1">
      <c r="A581" s="5">
        <v>579</v>
      </c>
      <c r="B581" s="6" t="str">
        <f>"李文博"</f>
        <v>李文博</v>
      </c>
      <c r="C581" s="7" t="s">
        <v>1113</v>
      </c>
      <c r="D581" s="7">
        <v>2429</v>
      </c>
      <c r="E581" s="6" t="str">
        <f>"林友毅"</f>
        <v>林友毅</v>
      </c>
      <c r="F581" s="7" t="s">
        <v>1114</v>
      </c>
    </row>
    <row r="582" spans="1:6" ht="24.75" customHeight="1">
      <c r="A582" s="5">
        <v>580</v>
      </c>
      <c r="B582" s="6" t="str">
        <f>"王琪"</f>
        <v>王琪</v>
      </c>
      <c r="C582" s="7" t="s">
        <v>1115</v>
      </c>
      <c r="D582" s="7">
        <v>2430</v>
      </c>
      <c r="E582" s="6" t="str">
        <f>"王堂丹"</f>
        <v>王堂丹</v>
      </c>
      <c r="F582" s="7" t="s">
        <v>1116</v>
      </c>
    </row>
    <row r="583" spans="1:6" ht="24.75" customHeight="1">
      <c r="A583" s="5">
        <v>581</v>
      </c>
      <c r="B583" s="6" t="str">
        <f>"何荣群"</f>
        <v>何荣群</v>
      </c>
      <c r="C583" s="7" t="s">
        <v>1117</v>
      </c>
      <c r="D583" s="7">
        <v>2431</v>
      </c>
      <c r="E583" s="6" t="str">
        <f>"吴思琪"</f>
        <v>吴思琪</v>
      </c>
      <c r="F583" s="7" t="s">
        <v>1118</v>
      </c>
    </row>
    <row r="584" spans="1:6" ht="24.75" customHeight="1">
      <c r="A584" s="5">
        <v>582</v>
      </c>
      <c r="B584" s="6" t="str">
        <f>"林玉琴"</f>
        <v>林玉琴</v>
      </c>
      <c r="C584" s="7" t="s">
        <v>1119</v>
      </c>
      <c r="D584" s="7">
        <v>2432</v>
      </c>
      <c r="E584" s="6" t="str">
        <f>"邢开岱"</f>
        <v>邢开岱</v>
      </c>
      <c r="F584" s="7" t="s">
        <v>1120</v>
      </c>
    </row>
    <row r="585" spans="1:6" ht="24.75" customHeight="1">
      <c r="A585" s="5">
        <v>583</v>
      </c>
      <c r="B585" s="6" t="str">
        <f>"符玉亭"</f>
        <v>符玉亭</v>
      </c>
      <c r="C585" s="7" t="s">
        <v>1121</v>
      </c>
      <c r="D585" s="7">
        <v>2433</v>
      </c>
      <c r="E585" s="6" t="str">
        <f>"王春娇"</f>
        <v>王春娇</v>
      </c>
      <c r="F585" s="7" t="s">
        <v>1122</v>
      </c>
    </row>
    <row r="586" spans="1:6" ht="24.75" customHeight="1">
      <c r="A586" s="5">
        <v>584</v>
      </c>
      <c r="B586" s="6" t="str">
        <f>"范佳佳"</f>
        <v>范佳佳</v>
      </c>
      <c r="C586" s="7" t="s">
        <v>515</v>
      </c>
      <c r="D586" s="7">
        <v>2434</v>
      </c>
      <c r="E586" s="6" t="str">
        <f>"洪二妹"</f>
        <v>洪二妹</v>
      </c>
      <c r="F586" s="7" t="s">
        <v>1123</v>
      </c>
    </row>
    <row r="587" spans="1:6" ht="24.75" customHeight="1">
      <c r="A587" s="5">
        <v>585</v>
      </c>
      <c r="B587" s="6" t="str">
        <f>"陈财金"</f>
        <v>陈财金</v>
      </c>
      <c r="C587" s="7" t="s">
        <v>1124</v>
      </c>
      <c r="D587" s="7">
        <v>2435</v>
      </c>
      <c r="E587" s="6" t="str">
        <f>"钟莹"</f>
        <v>钟莹</v>
      </c>
      <c r="F587" s="7" t="s">
        <v>1125</v>
      </c>
    </row>
    <row r="588" spans="1:6" ht="24.75" customHeight="1">
      <c r="A588" s="5">
        <v>586</v>
      </c>
      <c r="B588" s="6" t="str">
        <f>"曾庆顺"</f>
        <v>曾庆顺</v>
      </c>
      <c r="C588" s="7" t="s">
        <v>1126</v>
      </c>
      <c r="D588" s="7">
        <v>2436</v>
      </c>
      <c r="E588" s="6" t="str">
        <f>"唐晶晶"</f>
        <v>唐晶晶</v>
      </c>
      <c r="F588" s="7" t="s">
        <v>1127</v>
      </c>
    </row>
    <row r="589" spans="1:6" ht="24.75" customHeight="1">
      <c r="A589" s="5">
        <v>587</v>
      </c>
      <c r="B589" s="6" t="str">
        <f>"梁笛"</f>
        <v>梁笛</v>
      </c>
      <c r="C589" s="7" t="s">
        <v>425</v>
      </c>
      <c r="D589" s="7">
        <v>2437</v>
      </c>
      <c r="E589" s="6" t="str">
        <f>"吉雪花"</f>
        <v>吉雪花</v>
      </c>
      <c r="F589" s="7" t="s">
        <v>1128</v>
      </c>
    </row>
    <row r="590" spans="1:6" ht="24.75" customHeight="1">
      <c r="A590" s="5">
        <v>588</v>
      </c>
      <c r="B590" s="6" t="str">
        <f>"黄金美"</f>
        <v>黄金美</v>
      </c>
      <c r="C590" s="7" t="s">
        <v>1129</v>
      </c>
      <c r="D590" s="7">
        <v>2438</v>
      </c>
      <c r="E590" s="6" t="str">
        <f>"朱声泽"</f>
        <v>朱声泽</v>
      </c>
      <c r="F590" s="7" t="s">
        <v>1130</v>
      </c>
    </row>
    <row r="591" spans="1:6" ht="24.75" customHeight="1">
      <c r="A591" s="5">
        <v>589</v>
      </c>
      <c r="B591" s="6" t="str">
        <f>"邢谷帆"</f>
        <v>邢谷帆</v>
      </c>
      <c r="C591" s="7" t="s">
        <v>1131</v>
      </c>
      <c r="D591" s="7">
        <v>2439</v>
      </c>
      <c r="E591" s="6" t="str">
        <f>"林梅"</f>
        <v>林梅</v>
      </c>
      <c r="F591" s="7" t="s">
        <v>1132</v>
      </c>
    </row>
    <row r="592" spans="1:6" ht="24.75" customHeight="1">
      <c r="A592" s="5">
        <v>590</v>
      </c>
      <c r="B592" s="6" t="str">
        <f>"唐新慧"</f>
        <v>唐新慧</v>
      </c>
      <c r="C592" s="7" t="s">
        <v>1133</v>
      </c>
      <c r="D592" s="7">
        <v>2440</v>
      </c>
      <c r="E592" s="6" t="str">
        <f>"韦良宗"</f>
        <v>韦良宗</v>
      </c>
      <c r="F592" s="7" t="s">
        <v>1134</v>
      </c>
    </row>
    <row r="593" spans="1:6" ht="24.75" customHeight="1">
      <c r="A593" s="5">
        <v>591</v>
      </c>
      <c r="B593" s="6" t="str">
        <f>"黄慕娴"</f>
        <v>黄慕娴</v>
      </c>
      <c r="C593" s="7" t="s">
        <v>1135</v>
      </c>
      <c r="D593" s="7">
        <v>2441</v>
      </c>
      <c r="E593" s="6" t="str">
        <f>"徐日林"</f>
        <v>徐日林</v>
      </c>
      <c r="F593" s="7" t="s">
        <v>1136</v>
      </c>
    </row>
    <row r="594" spans="1:6" ht="24.75" customHeight="1">
      <c r="A594" s="5">
        <v>592</v>
      </c>
      <c r="B594" s="6" t="str">
        <f>"江元弘"</f>
        <v>江元弘</v>
      </c>
      <c r="C594" s="7" t="s">
        <v>1137</v>
      </c>
      <c r="D594" s="7">
        <v>2442</v>
      </c>
      <c r="E594" s="6" t="str">
        <f>"杨惠景"</f>
        <v>杨惠景</v>
      </c>
      <c r="F594" s="7" t="s">
        <v>1138</v>
      </c>
    </row>
    <row r="595" spans="1:6" ht="24.75" customHeight="1">
      <c r="A595" s="5">
        <v>593</v>
      </c>
      <c r="B595" s="6" t="str">
        <f>"黄艺"</f>
        <v>黄艺</v>
      </c>
      <c r="C595" s="7" t="s">
        <v>1139</v>
      </c>
      <c r="D595" s="7">
        <v>2443</v>
      </c>
      <c r="E595" s="6" t="str">
        <f>"林云浩"</f>
        <v>林云浩</v>
      </c>
      <c r="F595" s="7" t="s">
        <v>609</v>
      </c>
    </row>
    <row r="596" spans="1:6" ht="24.75" customHeight="1">
      <c r="A596" s="5">
        <v>594</v>
      </c>
      <c r="B596" s="6" t="str">
        <f>"杨海青"</f>
        <v>杨海青</v>
      </c>
      <c r="C596" s="7" t="s">
        <v>1140</v>
      </c>
      <c r="D596" s="7">
        <v>2444</v>
      </c>
      <c r="E596" s="6" t="str">
        <f>"孙秋雨"</f>
        <v>孙秋雨</v>
      </c>
      <c r="F596" s="7" t="s">
        <v>1141</v>
      </c>
    </row>
    <row r="597" spans="1:6" ht="24.75" customHeight="1">
      <c r="A597" s="5">
        <v>595</v>
      </c>
      <c r="B597" s="6" t="str">
        <f>"安平"</f>
        <v>安平</v>
      </c>
      <c r="C597" s="7" t="s">
        <v>1142</v>
      </c>
      <c r="D597" s="7">
        <v>2445</v>
      </c>
      <c r="E597" s="6" t="str">
        <f>"凌娴"</f>
        <v>凌娴</v>
      </c>
      <c r="F597" s="7" t="s">
        <v>1143</v>
      </c>
    </row>
    <row r="598" spans="1:6" ht="24.75" customHeight="1">
      <c r="A598" s="5">
        <v>596</v>
      </c>
      <c r="B598" s="6" t="str">
        <f>"钟诗琴"</f>
        <v>钟诗琴</v>
      </c>
      <c r="C598" s="7" t="s">
        <v>1144</v>
      </c>
      <c r="D598" s="7">
        <v>2446</v>
      </c>
      <c r="E598" s="6" t="str">
        <f>"李德裘"</f>
        <v>李德裘</v>
      </c>
      <c r="F598" s="7" t="s">
        <v>1145</v>
      </c>
    </row>
    <row r="599" spans="1:6" ht="24.75" customHeight="1">
      <c r="A599" s="5">
        <v>597</v>
      </c>
      <c r="B599" s="6" t="str">
        <f>"陈杰"</f>
        <v>陈杰</v>
      </c>
      <c r="C599" s="7" t="s">
        <v>1146</v>
      </c>
      <c r="D599" s="7">
        <v>2447</v>
      </c>
      <c r="E599" s="6" t="str">
        <f>"董嬉娉"</f>
        <v>董嬉娉</v>
      </c>
      <c r="F599" s="7" t="s">
        <v>1147</v>
      </c>
    </row>
    <row r="600" spans="1:6" ht="24.75" customHeight="1">
      <c r="A600" s="5">
        <v>598</v>
      </c>
      <c r="B600" s="6" t="str">
        <f>"詹雅"</f>
        <v>詹雅</v>
      </c>
      <c r="C600" s="7" t="s">
        <v>1148</v>
      </c>
      <c r="D600" s="7">
        <v>2448</v>
      </c>
      <c r="E600" s="6" t="str">
        <f>"李兰"</f>
        <v>李兰</v>
      </c>
      <c r="F600" s="7" t="s">
        <v>1149</v>
      </c>
    </row>
    <row r="601" spans="1:6" ht="24.75" customHeight="1">
      <c r="A601" s="5">
        <v>599</v>
      </c>
      <c r="B601" s="6" t="str">
        <f>"王恺蕾"</f>
        <v>王恺蕾</v>
      </c>
      <c r="C601" s="7" t="s">
        <v>1150</v>
      </c>
      <c r="D601" s="7">
        <v>2449</v>
      </c>
      <c r="E601" s="6" t="str">
        <f>"龙水凤"</f>
        <v>龙水凤</v>
      </c>
      <c r="F601" s="7" t="s">
        <v>1151</v>
      </c>
    </row>
    <row r="602" spans="1:6" ht="24.75" customHeight="1">
      <c r="A602" s="5">
        <v>600</v>
      </c>
      <c r="B602" s="6" t="str">
        <f>"毕成"</f>
        <v>毕成</v>
      </c>
      <c r="C602" s="7" t="s">
        <v>1152</v>
      </c>
      <c r="D602" s="7">
        <v>2450</v>
      </c>
      <c r="E602" s="6" t="str">
        <f>"王彬彬"</f>
        <v>王彬彬</v>
      </c>
      <c r="F602" s="7" t="s">
        <v>1153</v>
      </c>
    </row>
    <row r="603" spans="1:6" ht="24.75" customHeight="1">
      <c r="A603" s="5">
        <v>601</v>
      </c>
      <c r="B603" s="6" t="str">
        <f>"黄钰"</f>
        <v>黄钰</v>
      </c>
      <c r="C603" s="7" t="s">
        <v>1154</v>
      </c>
      <c r="D603" s="7">
        <v>2451</v>
      </c>
      <c r="E603" s="6" t="str">
        <f>"陈姬乾"</f>
        <v>陈姬乾</v>
      </c>
      <c r="F603" s="7" t="s">
        <v>1155</v>
      </c>
    </row>
    <row r="604" spans="1:6" ht="24.75" customHeight="1">
      <c r="A604" s="5">
        <v>602</v>
      </c>
      <c r="B604" s="6" t="str">
        <f>"文怡"</f>
        <v>文怡</v>
      </c>
      <c r="C604" s="7" t="s">
        <v>727</v>
      </c>
      <c r="D604" s="7">
        <v>2452</v>
      </c>
      <c r="E604" s="6" t="str">
        <f>"李文海"</f>
        <v>李文海</v>
      </c>
      <c r="F604" s="7" t="s">
        <v>1156</v>
      </c>
    </row>
    <row r="605" spans="1:6" ht="24.75" customHeight="1">
      <c r="A605" s="5">
        <v>603</v>
      </c>
      <c r="B605" s="6" t="str">
        <f>"倪翠玉"</f>
        <v>倪翠玉</v>
      </c>
      <c r="C605" s="7" t="s">
        <v>1157</v>
      </c>
      <c r="D605" s="7">
        <v>2453</v>
      </c>
      <c r="E605" s="6" t="str">
        <f>"薛丽益"</f>
        <v>薛丽益</v>
      </c>
      <c r="F605" s="7" t="s">
        <v>1158</v>
      </c>
    </row>
    <row r="606" spans="1:6" ht="24.75" customHeight="1">
      <c r="A606" s="5">
        <v>604</v>
      </c>
      <c r="B606" s="6" t="str">
        <f>"吴其莊"</f>
        <v>吴其莊</v>
      </c>
      <c r="C606" s="7" t="s">
        <v>1159</v>
      </c>
      <c r="D606" s="7">
        <v>2454</v>
      </c>
      <c r="E606" s="6" t="str">
        <f>"杨思雨"</f>
        <v>杨思雨</v>
      </c>
      <c r="F606" s="7" t="s">
        <v>1160</v>
      </c>
    </row>
    <row r="607" spans="1:6" ht="24.75" customHeight="1">
      <c r="A607" s="5">
        <v>605</v>
      </c>
      <c r="B607" s="6" t="str">
        <f>"林燕曼"</f>
        <v>林燕曼</v>
      </c>
      <c r="C607" s="7" t="s">
        <v>1161</v>
      </c>
      <c r="D607" s="7">
        <v>2455</v>
      </c>
      <c r="E607" s="6" t="str">
        <f>"邱垂慧"</f>
        <v>邱垂慧</v>
      </c>
      <c r="F607" s="7" t="s">
        <v>1162</v>
      </c>
    </row>
    <row r="608" spans="1:6" ht="24.75" customHeight="1">
      <c r="A608" s="5">
        <v>606</v>
      </c>
      <c r="B608" s="6" t="str">
        <f>"符启碧"</f>
        <v>符启碧</v>
      </c>
      <c r="C608" s="7" t="s">
        <v>1163</v>
      </c>
      <c r="D608" s="7">
        <v>2456</v>
      </c>
      <c r="E608" s="6" t="str">
        <f>"陈一翠"</f>
        <v>陈一翠</v>
      </c>
      <c r="F608" s="7" t="s">
        <v>1164</v>
      </c>
    </row>
    <row r="609" spans="1:6" ht="24.75" customHeight="1">
      <c r="A609" s="5">
        <v>607</v>
      </c>
      <c r="B609" s="6" t="str">
        <f>"邱铄岚"</f>
        <v>邱铄岚</v>
      </c>
      <c r="C609" s="7" t="s">
        <v>1165</v>
      </c>
      <c r="D609" s="7">
        <v>2457</v>
      </c>
      <c r="E609" s="6" t="str">
        <f>"邢维纲"</f>
        <v>邢维纲</v>
      </c>
      <c r="F609" s="7" t="s">
        <v>1166</v>
      </c>
    </row>
    <row r="610" spans="1:6" ht="24.75" customHeight="1">
      <c r="A610" s="5">
        <v>608</v>
      </c>
      <c r="B610" s="6" t="str">
        <f>"林美伶"</f>
        <v>林美伶</v>
      </c>
      <c r="C610" s="7" t="s">
        <v>1167</v>
      </c>
      <c r="D610" s="7">
        <v>2458</v>
      </c>
      <c r="E610" s="6" t="str">
        <f>"林友芳"</f>
        <v>林友芳</v>
      </c>
      <c r="F610" s="7" t="s">
        <v>1168</v>
      </c>
    </row>
    <row r="611" spans="1:6" ht="24.75" customHeight="1">
      <c r="A611" s="5">
        <v>609</v>
      </c>
      <c r="B611" s="6" t="str">
        <f>"吴浇丽"</f>
        <v>吴浇丽</v>
      </c>
      <c r="C611" s="7" t="s">
        <v>61</v>
      </c>
      <c r="D611" s="7">
        <v>2459</v>
      </c>
      <c r="E611" s="6" t="str">
        <f>"林明桂"</f>
        <v>林明桂</v>
      </c>
      <c r="F611" s="7" t="s">
        <v>1169</v>
      </c>
    </row>
    <row r="612" spans="1:6" ht="24.75" customHeight="1">
      <c r="A612" s="5">
        <v>610</v>
      </c>
      <c r="B612" s="6" t="str">
        <f>"蔡丰婷"</f>
        <v>蔡丰婷</v>
      </c>
      <c r="C612" s="7" t="s">
        <v>1170</v>
      </c>
      <c r="D612" s="7">
        <v>2460</v>
      </c>
      <c r="E612" s="6" t="str">
        <f>"符妙菀"</f>
        <v>符妙菀</v>
      </c>
      <c r="F612" s="7" t="s">
        <v>1171</v>
      </c>
    </row>
    <row r="613" spans="1:6" ht="24.75" customHeight="1">
      <c r="A613" s="5">
        <v>611</v>
      </c>
      <c r="B613" s="6" t="str">
        <f>"林明博"</f>
        <v>林明博</v>
      </c>
      <c r="C613" s="7" t="s">
        <v>1172</v>
      </c>
      <c r="D613" s="7">
        <v>2461</v>
      </c>
      <c r="E613" s="6" t="str">
        <f>"牛江涛"</f>
        <v>牛江涛</v>
      </c>
      <c r="F613" s="7" t="s">
        <v>1173</v>
      </c>
    </row>
    <row r="614" spans="1:6" ht="24.75" customHeight="1">
      <c r="A614" s="5">
        <v>612</v>
      </c>
      <c r="B614" s="6" t="str">
        <f>"杨欣"</f>
        <v>杨欣</v>
      </c>
      <c r="C614" s="7" t="s">
        <v>970</v>
      </c>
      <c r="D614" s="7">
        <v>2462</v>
      </c>
      <c r="E614" s="6" t="str">
        <f>"卢荟"</f>
        <v>卢荟</v>
      </c>
      <c r="F614" s="7" t="s">
        <v>1174</v>
      </c>
    </row>
    <row r="615" spans="1:6" ht="24.75" customHeight="1">
      <c r="A615" s="5">
        <v>613</v>
      </c>
      <c r="B615" s="6" t="str">
        <f>"张幸"</f>
        <v>张幸</v>
      </c>
      <c r="C615" s="7" t="s">
        <v>1175</v>
      </c>
      <c r="D615" s="7">
        <v>2463</v>
      </c>
      <c r="E615" s="6" t="str">
        <f>"黄子圣"</f>
        <v>黄子圣</v>
      </c>
      <c r="F615" s="7" t="s">
        <v>1176</v>
      </c>
    </row>
    <row r="616" spans="1:6" ht="24.75" customHeight="1">
      <c r="A616" s="5">
        <v>614</v>
      </c>
      <c r="B616" s="6" t="str">
        <f>"李思晓"</f>
        <v>李思晓</v>
      </c>
      <c r="C616" s="7" t="s">
        <v>1177</v>
      </c>
      <c r="D616" s="7">
        <v>2464</v>
      </c>
      <c r="E616" s="6" t="str">
        <f>"吴海霞"</f>
        <v>吴海霞</v>
      </c>
      <c r="F616" s="7" t="s">
        <v>1178</v>
      </c>
    </row>
    <row r="617" spans="1:6" ht="24.75" customHeight="1">
      <c r="A617" s="5">
        <v>615</v>
      </c>
      <c r="B617" s="6" t="str">
        <f>"黎美云"</f>
        <v>黎美云</v>
      </c>
      <c r="C617" s="7" t="s">
        <v>1179</v>
      </c>
      <c r="D617" s="7">
        <v>2465</v>
      </c>
      <c r="E617" s="6" t="str">
        <f>"陈圣平"</f>
        <v>陈圣平</v>
      </c>
      <c r="F617" s="7" t="s">
        <v>1180</v>
      </c>
    </row>
    <row r="618" spans="1:6" ht="24.75" customHeight="1">
      <c r="A618" s="5">
        <v>616</v>
      </c>
      <c r="B618" s="6" t="str">
        <f>"谭慧鑫"</f>
        <v>谭慧鑫</v>
      </c>
      <c r="C618" s="7" t="s">
        <v>1181</v>
      </c>
      <c r="D618" s="7">
        <v>2466</v>
      </c>
      <c r="E618" s="6" t="str">
        <f>"王香艳"</f>
        <v>王香艳</v>
      </c>
      <c r="F618" s="7" t="s">
        <v>1182</v>
      </c>
    </row>
    <row r="619" spans="1:6" ht="24.75" customHeight="1">
      <c r="A619" s="5">
        <v>617</v>
      </c>
      <c r="B619" s="6" t="str">
        <f>"陈德宏"</f>
        <v>陈德宏</v>
      </c>
      <c r="C619" s="7" t="s">
        <v>1183</v>
      </c>
      <c r="D619" s="7">
        <v>2467</v>
      </c>
      <c r="E619" s="6" t="str">
        <f>"林正轩"</f>
        <v>林正轩</v>
      </c>
      <c r="F619" s="7" t="s">
        <v>1184</v>
      </c>
    </row>
    <row r="620" spans="1:6" ht="24.75" customHeight="1">
      <c r="A620" s="5">
        <v>618</v>
      </c>
      <c r="B620" s="6" t="str">
        <f>"陈欣"</f>
        <v>陈欣</v>
      </c>
      <c r="C620" s="7" t="s">
        <v>1185</v>
      </c>
      <c r="D620" s="7">
        <v>2468</v>
      </c>
      <c r="E620" s="6" t="str">
        <f>"林师鹏"</f>
        <v>林师鹏</v>
      </c>
      <c r="F620" s="7" t="s">
        <v>1186</v>
      </c>
    </row>
    <row r="621" spans="1:6" ht="24.75" customHeight="1">
      <c r="A621" s="5">
        <v>619</v>
      </c>
      <c r="B621" s="6" t="str">
        <f>"曾宝莹"</f>
        <v>曾宝莹</v>
      </c>
      <c r="C621" s="7" t="s">
        <v>1187</v>
      </c>
      <c r="D621" s="7">
        <v>2469</v>
      </c>
      <c r="E621" s="6" t="str">
        <f>"符明珠"</f>
        <v>符明珠</v>
      </c>
      <c r="F621" s="7" t="s">
        <v>1188</v>
      </c>
    </row>
    <row r="622" spans="1:6" ht="24.75" customHeight="1">
      <c r="A622" s="5">
        <v>620</v>
      </c>
      <c r="B622" s="6" t="str">
        <f>"郑晨"</f>
        <v>郑晨</v>
      </c>
      <c r="C622" s="7" t="s">
        <v>1189</v>
      </c>
      <c r="D622" s="7">
        <v>2470</v>
      </c>
      <c r="E622" s="6" t="str">
        <f>"李慧莹"</f>
        <v>李慧莹</v>
      </c>
      <c r="F622" s="7" t="s">
        <v>1190</v>
      </c>
    </row>
    <row r="623" spans="1:6" ht="24.75" customHeight="1">
      <c r="A623" s="5">
        <v>621</v>
      </c>
      <c r="B623" s="6" t="str">
        <f>"林上月"</f>
        <v>林上月</v>
      </c>
      <c r="C623" s="7" t="s">
        <v>1191</v>
      </c>
      <c r="D623" s="7">
        <v>2471</v>
      </c>
      <c r="E623" s="6" t="str">
        <f>"陈子贵"</f>
        <v>陈子贵</v>
      </c>
      <c r="F623" s="7" t="s">
        <v>1192</v>
      </c>
    </row>
    <row r="624" spans="1:6" ht="24.75" customHeight="1">
      <c r="A624" s="5">
        <v>622</v>
      </c>
      <c r="B624" s="6" t="str">
        <f>"蓝慧琳"</f>
        <v>蓝慧琳</v>
      </c>
      <c r="C624" s="7" t="s">
        <v>1193</v>
      </c>
      <c r="D624" s="7">
        <v>2472</v>
      </c>
      <c r="E624" s="6" t="str">
        <f>"王建乐"</f>
        <v>王建乐</v>
      </c>
      <c r="F624" s="7" t="s">
        <v>1194</v>
      </c>
    </row>
    <row r="625" spans="1:6" ht="24.75" customHeight="1">
      <c r="A625" s="5">
        <v>623</v>
      </c>
      <c r="B625" s="6" t="str">
        <f>"梁德华"</f>
        <v>梁德华</v>
      </c>
      <c r="C625" s="7" t="s">
        <v>1195</v>
      </c>
      <c r="D625" s="7">
        <v>2473</v>
      </c>
      <c r="E625" s="6" t="str">
        <f>"王乙儿"</f>
        <v>王乙儿</v>
      </c>
      <c r="F625" s="7" t="s">
        <v>1196</v>
      </c>
    </row>
    <row r="626" spans="1:6" ht="24.75" customHeight="1">
      <c r="A626" s="5">
        <v>624</v>
      </c>
      <c r="B626" s="6" t="str">
        <f>"蔡小茹"</f>
        <v>蔡小茹</v>
      </c>
      <c r="C626" s="7" t="s">
        <v>1197</v>
      </c>
      <c r="D626" s="7">
        <v>2474</v>
      </c>
      <c r="E626" s="6" t="str">
        <f>"卢雪慧"</f>
        <v>卢雪慧</v>
      </c>
      <c r="F626" s="7" t="s">
        <v>1198</v>
      </c>
    </row>
    <row r="627" spans="1:6" ht="24.75" customHeight="1">
      <c r="A627" s="5">
        <v>625</v>
      </c>
      <c r="B627" s="6" t="str">
        <f>"潘少浪"</f>
        <v>潘少浪</v>
      </c>
      <c r="C627" s="7" t="s">
        <v>1199</v>
      </c>
      <c r="D627" s="7">
        <v>2475</v>
      </c>
      <c r="E627" s="6" t="str">
        <f>"黄昌岷"</f>
        <v>黄昌岷</v>
      </c>
      <c r="F627" s="7" t="s">
        <v>58</v>
      </c>
    </row>
    <row r="628" spans="1:6" ht="24.75" customHeight="1">
      <c r="A628" s="5">
        <v>626</v>
      </c>
      <c r="B628" s="6" t="str">
        <f>"陈姝羽"</f>
        <v>陈姝羽</v>
      </c>
      <c r="C628" s="7" t="s">
        <v>1187</v>
      </c>
      <c r="D628" s="7">
        <v>2476</v>
      </c>
      <c r="E628" s="6" t="str">
        <f>"陈跃"</f>
        <v>陈跃</v>
      </c>
      <c r="F628" s="7" t="s">
        <v>1200</v>
      </c>
    </row>
    <row r="629" spans="1:6" ht="24.75" customHeight="1">
      <c r="A629" s="5">
        <v>627</v>
      </c>
      <c r="B629" s="6" t="str">
        <f>"郑小凤"</f>
        <v>郑小凤</v>
      </c>
      <c r="C629" s="7" t="s">
        <v>1201</v>
      </c>
      <c r="D629" s="7">
        <v>2477</v>
      </c>
      <c r="E629" s="6" t="str">
        <f>"周巧"</f>
        <v>周巧</v>
      </c>
      <c r="F629" s="7" t="s">
        <v>432</v>
      </c>
    </row>
    <row r="630" spans="1:6" ht="24.75" customHeight="1">
      <c r="A630" s="5">
        <v>628</v>
      </c>
      <c r="B630" s="6" t="str">
        <f>"郑仕俊"</f>
        <v>郑仕俊</v>
      </c>
      <c r="C630" s="7" t="s">
        <v>1202</v>
      </c>
      <c r="D630" s="7">
        <v>2478</v>
      </c>
      <c r="E630" s="6" t="str">
        <f>"云丽芸"</f>
        <v>云丽芸</v>
      </c>
      <c r="F630" s="7" t="s">
        <v>1203</v>
      </c>
    </row>
    <row r="631" spans="1:6" ht="24.75" customHeight="1">
      <c r="A631" s="5">
        <v>629</v>
      </c>
      <c r="B631" s="6" t="str">
        <f>"陈莹"</f>
        <v>陈莹</v>
      </c>
      <c r="C631" s="7" t="s">
        <v>1204</v>
      </c>
      <c r="D631" s="7">
        <v>2479</v>
      </c>
      <c r="E631" s="6" t="str">
        <f>"王小玲"</f>
        <v>王小玲</v>
      </c>
      <c r="F631" s="7" t="s">
        <v>1205</v>
      </c>
    </row>
    <row r="632" spans="1:6" ht="24.75" customHeight="1">
      <c r="A632" s="5">
        <v>630</v>
      </c>
      <c r="B632" s="6" t="str">
        <f>"王和熙"</f>
        <v>王和熙</v>
      </c>
      <c r="C632" s="7" t="s">
        <v>245</v>
      </c>
      <c r="D632" s="7">
        <v>2480</v>
      </c>
      <c r="E632" s="6" t="str">
        <f>"林艳秋"</f>
        <v>林艳秋</v>
      </c>
      <c r="F632" s="7" t="s">
        <v>1206</v>
      </c>
    </row>
    <row r="633" spans="1:6" ht="24.75" customHeight="1">
      <c r="A633" s="5">
        <v>631</v>
      </c>
      <c r="B633" s="6" t="str">
        <f>"游昌庄"</f>
        <v>游昌庄</v>
      </c>
      <c r="C633" s="7" t="s">
        <v>1207</v>
      </c>
      <c r="D633" s="7">
        <v>2481</v>
      </c>
      <c r="E633" s="6" t="str">
        <f>"陈晓芸"</f>
        <v>陈晓芸</v>
      </c>
      <c r="F633" s="7" t="s">
        <v>1208</v>
      </c>
    </row>
    <row r="634" spans="1:6" ht="24.75" customHeight="1">
      <c r="A634" s="5">
        <v>632</v>
      </c>
      <c r="B634" s="6" t="str">
        <f>"翁安琪"</f>
        <v>翁安琪</v>
      </c>
      <c r="C634" s="7" t="s">
        <v>1209</v>
      </c>
      <c r="D634" s="7">
        <v>2482</v>
      </c>
      <c r="E634" s="6" t="str">
        <f>"王秋利"</f>
        <v>王秋利</v>
      </c>
      <c r="F634" s="7" t="s">
        <v>1210</v>
      </c>
    </row>
    <row r="635" spans="1:6" ht="24.75" customHeight="1">
      <c r="A635" s="5">
        <v>633</v>
      </c>
      <c r="B635" s="6" t="str">
        <f>"杜春红"</f>
        <v>杜春红</v>
      </c>
      <c r="C635" s="7" t="s">
        <v>1211</v>
      </c>
      <c r="D635" s="7">
        <v>2483</v>
      </c>
      <c r="E635" s="6" t="str">
        <f>"符凤婷"</f>
        <v>符凤婷</v>
      </c>
      <c r="F635" s="7" t="s">
        <v>1212</v>
      </c>
    </row>
    <row r="636" spans="1:6" ht="24.75" customHeight="1">
      <c r="A636" s="5">
        <v>634</v>
      </c>
      <c r="B636" s="6" t="str">
        <f>"刘海池"</f>
        <v>刘海池</v>
      </c>
      <c r="C636" s="7" t="s">
        <v>1213</v>
      </c>
      <c r="D636" s="7">
        <v>2484</v>
      </c>
      <c r="E636" s="6" t="str">
        <f>"林钰惜"</f>
        <v>林钰惜</v>
      </c>
      <c r="F636" s="7" t="s">
        <v>1214</v>
      </c>
    </row>
    <row r="637" spans="1:6" ht="24.75" customHeight="1">
      <c r="A637" s="5">
        <v>635</v>
      </c>
      <c r="B637" s="6" t="str">
        <f>"许静"</f>
        <v>许静</v>
      </c>
      <c r="C637" s="7" t="s">
        <v>1215</v>
      </c>
      <c r="D637" s="7">
        <v>2485</v>
      </c>
      <c r="E637" s="6" t="str">
        <f>"颜福玲"</f>
        <v>颜福玲</v>
      </c>
      <c r="F637" s="7" t="s">
        <v>1216</v>
      </c>
    </row>
    <row r="638" spans="1:6" ht="24.75" customHeight="1">
      <c r="A638" s="5">
        <v>636</v>
      </c>
      <c r="B638" s="6" t="str">
        <f>"陈镜伊"</f>
        <v>陈镜伊</v>
      </c>
      <c r="C638" s="7" t="s">
        <v>1217</v>
      </c>
      <c r="D638" s="7">
        <v>2486</v>
      </c>
      <c r="E638" s="6" t="str">
        <f>"吴颖"</f>
        <v>吴颖</v>
      </c>
      <c r="F638" s="7" t="s">
        <v>1218</v>
      </c>
    </row>
    <row r="639" spans="1:6" ht="24.75" customHeight="1">
      <c r="A639" s="5">
        <v>637</v>
      </c>
      <c r="B639" s="6" t="str">
        <f>"卢绍瑜"</f>
        <v>卢绍瑜</v>
      </c>
      <c r="C639" s="7" t="s">
        <v>1219</v>
      </c>
      <c r="D639" s="7">
        <v>2487</v>
      </c>
      <c r="E639" s="6" t="str">
        <f>"王星裕"</f>
        <v>王星裕</v>
      </c>
      <c r="F639" s="7" t="s">
        <v>1220</v>
      </c>
    </row>
    <row r="640" spans="1:6" ht="24.75" customHeight="1">
      <c r="A640" s="5">
        <v>638</v>
      </c>
      <c r="B640" s="6" t="str">
        <f>"王璐"</f>
        <v>王璐</v>
      </c>
      <c r="C640" s="7" t="s">
        <v>1221</v>
      </c>
      <c r="D640" s="7">
        <v>2488</v>
      </c>
      <c r="E640" s="6" t="str">
        <f>"林冬"</f>
        <v>林冬</v>
      </c>
      <c r="F640" s="7" t="s">
        <v>1222</v>
      </c>
    </row>
    <row r="641" spans="1:6" ht="24.75" customHeight="1">
      <c r="A641" s="5">
        <v>639</v>
      </c>
      <c r="B641" s="6" t="str">
        <f>"陈璎珞"</f>
        <v>陈璎珞</v>
      </c>
      <c r="C641" s="7" t="s">
        <v>1223</v>
      </c>
      <c r="D641" s="7">
        <v>2489</v>
      </c>
      <c r="E641" s="6" t="str">
        <f>"林俊杰"</f>
        <v>林俊杰</v>
      </c>
      <c r="F641" s="7" t="s">
        <v>1224</v>
      </c>
    </row>
    <row r="642" spans="1:6" ht="24.75" customHeight="1">
      <c r="A642" s="5">
        <v>640</v>
      </c>
      <c r="B642" s="6" t="str">
        <f>"蔡慧慧"</f>
        <v>蔡慧慧</v>
      </c>
      <c r="C642" s="7" t="s">
        <v>1225</v>
      </c>
      <c r="D642" s="7">
        <v>2490</v>
      </c>
      <c r="E642" s="6" t="str">
        <f>"李瑞喜"</f>
        <v>李瑞喜</v>
      </c>
      <c r="F642" s="7" t="s">
        <v>1226</v>
      </c>
    </row>
    <row r="643" spans="1:6" ht="24.75" customHeight="1">
      <c r="A643" s="5">
        <v>641</v>
      </c>
      <c r="B643" s="6" t="str">
        <f>"李民"</f>
        <v>李民</v>
      </c>
      <c r="C643" s="7" t="s">
        <v>1227</v>
      </c>
      <c r="D643" s="7">
        <v>2491</v>
      </c>
      <c r="E643" s="6" t="str">
        <f>"符晶"</f>
        <v>符晶</v>
      </c>
      <c r="F643" s="7" t="s">
        <v>1228</v>
      </c>
    </row>
    <row r="644" spans="1:6" ht="24.75" customHeight="1">
      <c r="A644" s="5">
        <v>642</v>
      </c>
      <c r="B644" s="6" t="str">
        <f>"郭育祥"</f>
        <v>郭育祥</v>
      </c>
      <c r="C644" s="7" t="s">
        <v>1229</v>
      </c>
      <c r="D644" s="7">
        <v>2492</v>
      </c>
      <c r="E644" s="6" t="str">
        <f>"林资敏"</f>
        <v>林资敏</v>
      </c>
      <c r="F644" s="7" t="s">
        <v>1230</v>
      </c>
    </row>
    <row r="645" spans="1:6" ht="24.75" customHeight="1">
      <c r="A645" s="5">
        <v>643</v>
      </c>
      <c r="B645" s="6" t="str">
        <f>"沈雨欣"</f>
        <v>沈雨欣</v>
      </c>
      <c r="C645" s="7" t="s">
        <v>1231</v>
      </c>
      <c r="D645" s="7">
        <v>2493</v>
      </c>
      <c r="E645" s="6" t="str">
        <f>"黄静"</f>
        <v>黄静</v>
      </c>
      <c r="F645" s="7" t="s">
        <v>1015</v>
      </c>
    </row>
    <row r="646" spans="1:6" ht="24.75" customHeight="1">
      <c r="A646" s="5">
        <v>644</v>
      </c>
      <c r="B646" s="6" t="str">
        <f>"陈佳"</f>
        <v>陈佳</v>
      </c>
      <c r="C646" s="7" t="s">
        <v>1232</v>
      </c>
      <c r="D646" s="7">
        <v>2494</v>
      </c>
      <c r="E646" s="6" t="str">
        <f>"陈秋菊"</f>
        <v>陈秋菊</v>
      </c>
      <c r="F646" s="7" t="s">
        <v>1233</v>
      </c>
    </row>
    <row r="647" spans="1:6" ht="24.75" customHeight="1">
      <c r="A647" s="5">
        <v>645</v>
      </c>
      <c r="B647" s="6" t="str">
        <f>"薛美虹"</f>
        <v>薛美虹</v>
      </c>
      <c r="C647" s="7" t="s">
        <v>1234</v>
      </c>
      <c r="D647" s="7">
        <v>2495</v>
      </c>
      <c r="E647" s="6" t="str">
        <f>"唐玉娟"</f>
        <v>唐玉娟</v>
      </c>
      <c r="F647" s="7" t="s">
        <v>1235</v>
      </c>
    </row>
    <row r="648" spans="1:6" ht="24.75" customHeight="1">
      <c r="A648" s="5">
        <v>646</v>
      </c>
      <c r="B648" s="6" t="str">
        <f>"莫朝颖"</f>
        <v>莫朝颖</v>
      </c>
      <c r="C648" s="7" t="s">
        <v>1236</v>
      </c>
      <c r="D648" s="7">
        <v>2496</v>
      </c>
      <c r="E648" s="6" t="str">
        <f>"徐安琪"</f>
        <v>徐安琪</v>
      </c>
      <c r="F648" s="7" t="s">
        <v>1237</v>
      </c>
    </row>
    <row r="649" spans="1:6" ht="24.75" customHeight="1">
      <c r="A649" s="5">
        <v>647</v>
      </c>
      <c r="B649" s="6" t="str">
        <f>"王祎"</f>
        <v>王祎</v>
      </c>
      <c r="C649" s="7" t="s">
        <v>1238</v>
      </c>
      <c r="D649" s="7">
        <v>2497</v>
      </c>
      <c r="E649" s="6" t="str">
        <f>"夏科明"</f>
        <v>夏科明</v>
      </c>
      <c r="F649" s="7" t="s">
        <v>1239</v>
      </c>
    </row>
    <row r="650" spans="1:6" ht="24.75" customHeight="1">
      <c r="A650" s="5">
        <v>648</v>
      </c>
      <c r="B650" s="6" t="str">
        <f>"陈世婷"</f>
        <v>陈世婷</v>
      </c>
      <c r="C650" s="7" t="s">
        <v>1240</v>
      </c>
      <c r="D650" s="7">
        <v>2498</v>
      </c>
      <c r="E650" s="6" t="str">
        <f>"符茵茵"</f>
        <v>符茵茵</v>
      </c>
      <c r="F650" s="7" t="s">
        <v>1241</v>
      </c>
    </row>
    <row r="651" spans="1:6" ht="24.75" customHeight="1">
      <c r="A651" s="5">
        <v>649</v>
      </c>
      <c r="B651" s="6" t="str">
        <f>"李忠蔚"</f>
        <v>李忠蔚</v>
      </c>
      <c r="C651" s="7" t="s">
        <v>1242</v>
      </c>
      <c r="D651" s="7">
        <v>2499</v>
      </c>
      <c r="E651" s="6" t="str">
        <f>"黄小阳"</f>
        <v>黄小阳</v>
      </c>
      <c r="F651" s="7" t="s">
        <v>1243</v>
      </c>
    </row>
    <row r="652" spans="1:6" ht="24.75" customHeight="1">
      <c r="A652" s="5">
        <v>650</v>
      </c>
      <c r="B652" s="6" t="str">
        <f>"郑欣怡"</f>
        <v>郑欣怡</v>
      </c>
      <c r="C652" s="7" t="s">
        <v>1244</v>
      </c>
      <c r="D652" s="7">
        <v>2500</v>
      </c>
      <c r="E652" s="6" t="str">
        <f>"蔡依依"</f>
        <v>蔡依依</v>
      </c>
      <c r="F652" s="7" t="s">
        <v>1008</v>
      </c>
    </row>
    <row r="653" spans="1:6" ht="24.75" customHeight="1">
      <c r="A653" s="5">
        <v>651</v>
      </c>
      <c r="B653" s="6" t="str">
        <f>"吴妮"</f>
        <v>吴妮</v>
      </c>
      <c r="C653" s="7" t="s">
        <v>1245</v>
      </c>
      <c r="D653" s="7">
        <v>2501</v>
      </c>
      <c r="E653" s="6" t="str">
        <f>"陈键"</f>
        <v>陈键</v>
      </c>
      <c r="F653" s="7" t="s">
        <v>1246</v>
      </c>
    </row>
    <row r="654" spans="1:6" ht="24.75" customHeight="1">
      <c r="A654" s="5">
        <v>652</v>
      </c>
      <c r="B654" s="6" t="str">
        <f>"陈慧玲"</f>
        <v>陈慧玲</v>
      </c>
      <c r="C654" s="7" t="s">
        <v>1247</v>
      </c>
      <c r="D654" s="7">
        <v>2502</v>
      </c>
      <c r="E654" s="6" t="str">
        <f>"王惟超"</f>
        <v>王惟超</v>
      </c>
      <c r="F654" s="7" t="s">
        <v>1248</v>
      </c>
    </row>
    <row r="655" spans="1:6" ht="24.75" customHeight="1">
      <c r="A655" s="5">
        <v>653</v>
      </c>
      <c r="B655" s="6" t="str">
        <f>"符燕娇"</f>
        <v>符燕娇</v>
      </c>
      <c r="C655" s="7" t="s">
        <v>1249</v>
      </c>
      <c r="D655" s="7">
        <v>2503</v>
      </c>
      <c r="E655" s="6" t="str">
        <f>"林红"</f>
        <v>林红</v>
      </c>
      <c r="F655" s="7" t="s">
        <v>1185</v>
      </c>
    </row>
    <row r="656" spans="1:6" ht="24.75" customHeight="1">
      <c r="A656" s="5">
        <v>654</v>
      </c>
      <c r="B656" s="6" t="str">
        <f>"陈家泽"</f>
        <v>陈家泽</v>
      </c>
      <c r="C656" s="7" t="s">
        <v>1250</v>
      </c>
      <c r="D656" s="7">
        <v>2504</v>
      </c>
      <c r="E656" s="6" t="str">
        <f>"王顺妮"</f>
        <v>王顺妮</v>
      </c>
      <c r="F656" s="7" t="s">
        <v>1251</v>
      </c>
    </row>
    <row r="657" spans="1:6" ht="24.75" customHeight="1">
      <c r="A657" s="5">
        <v>655</v>
      </c>
      <c r="B657" s="6" t="str">
        <f>"李茹"</f>
        <v>李茹</v>
      </c>
      <c r="C657" s="7" t="s">
        <v>1252</v>
      </c>
      <c r="D657" s="7">
        <v>2505</v>
      </c>
      <c r="E657" s="6" t="str">
        <f>"曾焕璧"</f>
        <v>曾焕璧</v>
      </c>
      <c r="F657" s="7" t="s">
        <v>1253</v>
      </c>
    </row>
    <row r="658" spans="1:6" ht="24.75" customHeight="1">
      <c r="A658" s="5">
        <v>656</v>
      </c>
      <c r="B658" s="6" t="str">
        <f>"张惠诗"</f>
        <v>张惠诗</v>
      </c>
      <c r="C658" s="7" t="s">
        <v>1254</v>
      </c>
      <c r="D658" s="7">
        <v>2506</v>
      </c>
      <c r="E658" s="6" t="str">
        <f>"王琦 "</f>
        <v>王琦 </v>
      </c>
      <c r="F658" s="7" t="s">
        <v>35</v>
      </c>
    </row>
    <row r="659" spans="1:6" ht="24.75" customHeight="1">
      <c r="A659" s="5">
        <v>657</v>
      </c>
      <c r="B659" s="6" t="str">
        <f>"张康丽"</f>
        <v>张康丽</v>
      </c>
      <c r="C659" s="7" t="s">
        <v>1255</v>
      </c>
      <c r="D659" s="7">
        <v>2507</v>
      </c>
      <c r="E659" s="6" t="str">
        <f>"张世翼"</f>
        <v>张世翼</v>
      </c>
      <c r="F659" s="7" t="s">
        <v>1256</v>
      </c>
    </row>
    <row r="660" spans="1:6" ht="24.75" customHeight="1">
      <c r="A660" s="5">
        <v>658</v>
      </c>
      <c r="B660" s="6" t="str">
        <f>"周慧智"</f>
        <v>周慧智</v>
      </c>
      <c r="C660" s="7" t="s">
        <v>1023</v>
      </c>
      <c r="D660" s="7">
        <v>2508</v>
      </c>
      <c r="E660" s="6" t="str">
        <f>"叶绵荣"</f>
        <v>叶绵荣</v>
      </c>
      <c r="F660" s="7" t="s">
        <v>1257</v>
      </c>
    </row>
    <row r="661" spans="1:6" ht="24.75" customHeight="1">
      <c r="A661" s="5">
        <v>659</v>
      </c>
      <c r="B661" s="6" t="str">
        <f>"周文静"</f>
        <v>周文静</v>
      </c>
      <c r="C661" s="7" t="s">
        <v>1258</v>
      </c>
      <c r="D661" s="7">
        <v>2509</v>
      </c>
      <c r="E661" s="6" t="str">
        <f>"黄达鸣"</f>
        <v>黄达鸣</v>
      </c>
      <c r="F661" s="7" t="s">
        <v>1259</v>
      </c>
    </row>
    <row r="662" spans="1:6" ht="24.75" customHeight="1">
      <c r="A662" s="5">
        <v>660</v>
      </c>
      <c r="B662" s="6" t="str">
        <f>"曾维祥"</f>
        <v>曾维祥</v>
      </c>
      <c r="C662" s="7" t="s">
        <v>1260</v>
      </c>
      <c r="D662" s="7">
        <v>2510</v>
      </c>
      <c r="E662" s="6" t="str">
        <f>"陈世埔"</f>
        <v>陈世埔</v>
      </c>
      <c r="F662" s="7" t="s">
        <v>1261</v>
      </c>
    </row>
    <row r="663" spans="1:6" ht="24.75" customHeight="1">
      <c r="A663" s="5">
        <v>661</v>
      </c>
      <c r="B663" s="6" t="str">
        <f>"陈姗姗"</f>
        <v>陈姗姗</v>
      </c>
      <c r="C663" s="7" t="s">
        <v>1187</v>
      </c>
      <c r="D663" s="7">
        <v>2511</v>
      </c>
      <c r="E663" s="6" t="str">
        <f>"张小姑"</f>
        <v>张小姑</v>
      </c>
      <c r="F663" s="7" t="s">
        <v>1262</v>
      </c>
    </row>
    <row r="664" spans="1:6" ht="24.75" customHeight="1">
      <c r="A664" s="5">
        <v>662</v>
      </c>
      <c r="B664" s="6" t="str">
        <f>"单子如"</f>
        <v>单子如</v>
      </c>
      <c r="C664" s="7" t="s">
        <v>1263</v>
      </c>
      <c r="D664" s="7">
        <v>2512</v>
      </c>
      <c r="E664" s="6" t="str">
        <f>"陈丽婉"</f>
        <v>陈丽婉</v>
      </c>
      <c r="F664" s="7" t="s">
        <v>1264</v>
      </c>
    </row>
    <row r="665" spans="1:6" ht="24.75" customHeight="1">
      <c r="A665" s="5">
        <v>663</v>
      </c>
      <c r="B665" s="6" t="str">
        <f>"符凯铖"</f>
        <v>符凯铖</v>
      </c>
      <c r="C665" s="7" t="s">
        <v>1265</v>
      </c>
      <c r="D665" s="7">
        <v>2513</v>
      </c>
      <c r="E665" s="6" t="str">
        <f>"王品熙"</f>
        <v>王品熙</v>
      </c>
      <c r="F665" s="7" t="s">
        <v>1266</v>
      </c>
    </row>
    <row r="666" spans="1:6" ht="24.75" customHeight="1">
      <c r="A666" s="5">
        <v>664</v>
      </c>
      <c r="B666" s="6" t="str">
        <f>"冯怡"</f>
        <v>冯怡</v>
      </c>
      <c r="C666" s="7" t="s">
        <v>1267</v>
      </c>
      <c r="D666" s="7">
        <v>2514</v>
      </c>
      <c r="E666" s="6" t="str">
        <f>"张敏"</f>
        <v>张敏</v>
      </c>
      <c r="F666" s="7" t="s">
        <v>1268</v>
      </c>
    </row>
    <row r="667" spans="1:6" ht="24.75" customHeight="1">
      <c r="A667" s="5">
        <v>665</v>
      </c>
      <c r="B667" s="6" t="str">
        <f>"卢煜"</f>
        <v>卢煜</v>
      </c>
      <c r="C667" s="7" t="s">
        <v>1269</v>
      </c>
      <c r="D667" s="7">
        <v>2515</v>
      </c>
      <c r="E667" s="6" t="str">
        <f>"宋晓晓"</f>
        <v>宋晓晓</v>
      </c>
      <c r="F667" s="7" t="s">
        <v>1270</v>
      </c>
    </row>
    <row r="668" spans="1:6" ht="24.75" customHeight="1">
      <c r="A668" s="5">
        <v>666</v>
      </c>
      <c r="B668" s="6" t="str">
        <f>"刘娟"</f>
        <v>刘娟</v>
      </c>
      <c r="C668" s="7" t="s">
        <v>1271</v>
      </c>
      <c r="D668" s="7">
        <v>2516</v>
      </c>
      <c r="E668" s="6" t="str">
        <f>"容芬"</f>
        <v>容芬</v>
      </c>
      <c r="F668" s="7" t="s">
        <v>421</v>
      </c>
    </row>
    <row r="669" spans="1:6" ht="24.75" customHeight="1">
      <c r="A669" s="5">
        <v>667</v>
      </c>
      <c r="B669" s="6" t="str">
        <f>"刘美文"</f>
        <v>刘美文</v>
      </c>
      <c r="C669" s="7" t="s">
        <v>1272</v>
      </c>
      <c r="D669" s="7">
        <v>2517</v>
      </c>
      <c r="E669" s="6" t="str">
        <f>"梅关阳"</f>
        <v>梅关阳</v>
      </c>
      <c r="F669" s="7" t="s">
        <v>1273</v>
      </c>
    </row>
    <row r="670" spans="1:6" ht="24.75" customHeight="1">
      <c r="A670" s="5">
        <v>668</v>
      </c>
      <c r="B670" s="6" t="str">
        <f>"谢鹏娇"</f>
        <v>谢鹏娇</v>
      </c>
      <c r="C670" s="7" t="s">
        <v>1274</v>
      </c>
      <c r="D670" s="7">
        <v>2518</v>
      </c>
      <c r="E670" s="6" t="str">
        <f>"叶召琴"</f>
        <v>叶召琴</v>
      </c>
      <c r="F670" s="7" t="s">
        <v>1275</v>
      </c>
    </row>
    <row r="671" spans="1:6" ht="24.75" customHeight="1">
      <c r="A671" s="5">
        <v>669</v>
      </c>
      <c r="B671" s="6" t="str">
        <f>"冼雨彤"</f>
        <v>冼雨彤</v>
      </c>
      <c r="C671" s="7" t="s">
        <v>1276</v>
      </c>
      <c r="D671" s="7">
        <v>2519</v>
      </c>
      <c r="E671" s="6" t="str">
        <f>"林琳"</f>
        <v>林琳</v>
      </c>
      <c r="F671" s="7" t="s">
        <v>1277</v>
      </c>
    </row>
    <row r="672" spans="1:6" ht="24.75" customHeight="1">
      <c r="A672" s="5">
        <v>670</v>
      </c>
      <c r="B672" s="6" t="str">
        <f>"高振皇"</f>
        <v>高振皇</v>
      </c>
      <c r="C672" s="7" t="s">
        <v>1278</v>
      </c>
      <c r="D672" s="7">
        <v>2520</v>
      </c>
      <c r="E672" s="6" t="str">
        <f>"周瑞媛"</f>
        <v>周瑞媛</v>
      </c>
      <c r="F672" s="7" t="s">
        <v>1279</v>
      </c>
    </row>
    <row r="673" spans="1:6" ht="24.75" customHeight="1">
      <c r="A673" s="5">
        <v>671</v>
      </c>
      <c r="B673" s="6" t="str">
        <f>"钟大伟"</f>
        <v>钟大伟</v>
      </c>
      <c r="C673" s="7" t="s">
        <v>1280</v>
      </c>
      <c r="D673" s="7">
        <v>2521</v>
      </c>
      <c r="E673" s="6" t="str">
        <f>"符诒鑫"</f>
        <v>符诒鑫</v>
      </c>
      <c r="F673" s="7" t="s">
        <v>1281</v>
      </c>
    </row>
    <row r="674" spans="1:6" ht="24.75" customHeight="1">
      <c r="A674" s="5">
        <v>672</v>
      </c>
      <c r="B674" s="6" t="str">
        <f>"蔡译仪"</f>
        <v>蔡译仪</v>
      </c>
      <c r="C674" s="7" t="s">
        <v>1282</v>
      </c>
      <c r="D674" s="7">
        <v>2522</v>
      </c>
      <c r="E674" s="6" t="str">
        <f>"符焕娜"</f>
        <v>符焕娜</v>
      </c>
      <c r="F674" s="7" t="s">
        <v>767</v>
      </c>
    </row>
    <row r="675" spans="1:6" ht="24.75" customHeight="1">
      <c r="A675" s="5">
        <v>673</v>
      </c>
      <c r="B675" s="6" t="str">
        <f>"黄川萍"</f>
        <v>黄川萍</v>
      </c>
      <c r="C675" s="7" t="s">
        <v>1283</v>
      </c>
      <c r="D675" s="7">
        <v>2523</v>
      </c>
      <c r="E675" s="6" t="str">
        <f>"符筱倩"</f>
        <v>符筱倩</v>
      </c>
      <c r="F675" s="7" t="s">
        <v>1284</v>
      </c>
    </row>
    <row r="676" spans="1:6" ht="24.75" customHeight="1">
      <c r="A676" s="5">
        <v>674</v>
      </c>
      <c r="B676" s="6" t="str">
        <f>"林中玉"</f>
        <v>林中玉</v>
      </c>
      <c r="C676" s="7" t="s">
        <v>1285</v>
      </c>
      <c r="D676" s="7">
        <v>2524</v>
      </c>
      <c r="E676" s="6" t="str">
        <f>"王小琴"</f>
        <v>王小琴</v>
      </c>
      <c r="F676" s="7" t="s">
        <v>1286</v>
      </c>
    </row>
    <row r="677" spans="1:6" ht="24.75" customHeight="1">
      <c r="A677" s="5">
        <v>675</v>
      </c>
      <c r="B677" s="6" t="str">
        <f>"王淑影"</f>
        <v>王淑影</v>
      </c>
      <c r="C677" s="7" t="s">
        <v>1287</v>
      </c>
      <c r="D677" s="7">
        <v>2525</v>
      </c>
      <c r="E677" s="6" t="str">
        <f>"吉才少"</f>
        <v>吉才少</v>
      </c>
      <c r="F677" s="7" t="s">
        <v>1288</v>
      </c>
    </row>
    <row r="678" spans="1:6" ht="24.75" customHeight="1">
      <c r="A678" s="5">
        <v>676</v>
      </c>
      <c r="B678" s="6" t="str">
        <f>"王叶娜"</f>
        <v>王叶娜</v>
      </c>
      <c r="C678" s="7" t="s">
        <v>1289</v>
      </c>
      <c r="D678" s="7">
        <v>2526</v>
      </c>
      <c r="E678" s="6" t="str">
        <f>"黄兴翔"</f>
        <v>黄兴翔</v>
      </c>
      <c r="F678" s="7" t="s">
        <v>1290</v>
      </c>
    </row>
    <row r="679" spans="1:6" ht="24.75" customHeight="1">
      <c r="A679" s="5">
        <v>677</v>
      </c>
      <c r="B679" s="6" t="str">
        <f>"夏耀武"</f>
        <v>夏耀武</v>
      </c>
      <c r="C679" s="7" t="s">
        <v>1291</v>
      </c>
      <c r="D679" s="7">
        <v>2527</v>
      </c>
      <c r="E679" s="6" t="str">
        <f>"廖小燕"</f>
        <v>廖小燕</v>
      </c>
      <c r="F679" s="7" t="s">
        <v>1292</v>
      </c>
    </row>
    <row r="680" spans="1:6" ht="24.75" customHeight="1">
      <c r="A680" s="5">
        <v>678</v>
      </c>
      <c r="B680" s="6" t="str">
        <f>"蓝振高"</f>
        <v>蓝振高</v>
      </c>
      <c r="C680" s="7" t="s">
        <v>1293</v>
      </c>
      <c r="D680" s="7">
        <v>2528</v>
      </c>
      <c r="E680" s="6" t="str">
        <f>"周群"</f>
        <v>周群</v>
      </c>
      <c r="F680" s="7" t="s">
        <v>1294</v>
      </c>
    </row>
    <row r="681" spans="1:6" ht="24.75" customHeight="1">
      <c r="A681" s="5">
        <v>679</v>
      </c>
      <c r="B681" s="6" t="str">
        <f>"张文娜"</f>
        <v>张文娜</v>
      </c>
      <c r="C681" s="7" t="s">
        <v>1295</v>
      </c>
      <c r="D681" s="7">
        <v>2529</v>
      </c>
      <c r="E681" s="6" t="str">
        <f>"曾淇"</f>
        <v>曾淇</v>
      </c>
      <c r="F681" s="7" t="s">
        <v>1296</v>
      </c>
    </row>
    <row r="682" spans="1:6" ht="24.75" customHeight="1">
      <c r="A682" s="5">
        <v>680</v>
      </c>
      <c r="B682" s="6" t="str">
        <f>"郝晓玲"</f>
        <v>郝晓玲</v>
      </c>
      <c r="C682" s="7" t="s">
        <v>1297</v>
      </c>
      <c r="D682" s="7">
        <v>2530</v>
      </c>
      <c r="E682" s="6" t="str">
        <f>"林道同"</f>
        <v>林道同</v>
      </c>
      <c r="F682" s="7" t="s">
        <v>695</v>
      </c>
    </row>
    <row r="683" spans="1:6" ht="24.75" customHeight="1">
      <c r="A683" s="5">
        <v>681</v>
      </c>
      <c r="B683" s="6" t="str">
        <f>"洪小蝶"</f>
        <v>洪小蝶</v>
      </c>
      <c r="C683" s="7" t="s">
        <v>113</v>
      </c>
      <c r="D683" s="7">
        <v>2531</v>
      </c>
      <c r="E683" s="6" t="str">
        <f>"黄湘"</f>
        <v>黄湘</v>
      </c>
      <c r="F683" s="7" t="s">
        <v>1298</v>
      </c>
    </row>
    <row r="684" spans="1:6" ht="24.75" customHeight="1">
      <c r="A684" s="5">
        <v>682</v>
      </c>
      <c r="B684" s="6" t="str">
        <f>"李紫嫣"</f>
        <v>李紫嫣</v>
      </c>
      <c r="C684" s="7" t="s">
        <v>1299</v>
      </c>
      <c r="D684" s="7">
        <v>2532</v>
      </c>
      <c r="E684" s="6" t="str">
        <f>"杨文建"</f>
        <v>杨文建</v>
      </c>
      <c r="F684" s="7" t="s">
        <v>1300</v>
      </c>
    </row>
    <row r="685" spans="1:6" ht="24.75" customHeight="1">
      <c r="A685" s="5">
        <v>683</v>
      </c>
      <c r="B685" s="6" t="str">
        <f>"陈孟弟"</f>
        <v>陈孟弟</v>
      </c>
      <c r="C685" s="7" t="s">
        <v>1301</v>
      </c>
      <c r="D685" s="7">
        <v>2533</v>
      </c>
      <c r="E685" s="6" t="str">
        <f>"高志强"</f>
        <v>高志强</v>
      </c>
      <c r="F685" s="7" t="s">
        <v>1302</v>
      </c>
    </row>
    <row r="686" spans="1:6" ht="24.75" customHeight="1">
      <c r="A686" s="5">
        <v>684</v>
      </c>
      <c r="B686" s="6" t="str">
        <f>"陈靓"</f>
        <v>陈靓</v>
      </c>
      <c r="C686" s="7" t="s">
        <v>1303</v>
      </c>
      <c r="D686" s="7">
        <v>2534</v>
      </c>
      <c r="E686" s="6" t="str">
        <f>"陈玫伶"</f>
        <v>陈玫伶</v>
      </c>
      <c r="F686" s="7" t="s">
        <v>1304</v>
      </c>
    </row>
    <row r="687" spans="1:6" ht="24.75" customHeight="1">
      <c r="A687" s="5">
        <v>685</v>
      </c>
      <c r="B687" s="6" t="str">
        <f>"冯冬春"</f>
        <v>冯冬春</v>
      </c>
      <c r="C687" s="7" t="s">
        <v>1305</v>
      </c>
      <c r="D687" s="7">
        <v>2535</v>
      </c>
      <c r="E687" s="6" t="str">
        <f>"林栋颗"</f>
        <v>林栋颗</v>
      </c>
      <c r="F687" s="7" t="s">
        <v>1306</v>
      </c>
    </row>
    <row r="688" spans="1:6" ht="24.75" customHeight="1">
      <c r="A688" s="5">
        <v>686</v>
      </c>
      <c r="B688" s="6" t="str">
        <f>"陈凡"</f>
        <v>陈凡</v>
      </c>
      <c r="C688" s="7" t="s">
        <v>1307</v>
      </c>
      <c r="D688" s="7">
        <v>2536</v>
      </c>
      <c r="E688" s="6" t="str">
        <f>"吴彩云"</f>
        <v>吴彩云</v>
      </c>
      <c r="F688" s="7" t="s">
        <v>1308</v>
      </c>
    </row>
    <row r="689" spans="1:6" ht="24.75" customHeight="1">
      <c r="A689" s="5">
        <v>687</v>
      </c>
      <c r="B689" s="6" t="str">
        <f>"林芳媛"</f>
        <v>林芳媛</v>
      </c>
      <c r="C689" s="7" t="s">
        <v>1309</v>
      </c>
      <c r="D689" s="7">
        <v>2537</v>
      </c>
      <c r="E689" s="6" t="str">
        <f>"姚颖"</f>
        <v>姚颖</v>
      </c>
      <c r="F689" s="7" t="s">
        <v>1310</v>
      </c>
    </row>
    <row r="690" spans="1:6" ht="24.75" customHeight="1">
      <c r="A690" s="5">
        <v>688</v>
      </c>
      <c r="B690" s="6" t="str">
        <f>"温希月"</f>
        <v>温希月</v>
      </c>
      <c r="C690" s="7" t="s">
        <v>1311</v>
      </c>
      <c r="D690" s="7">
        <v>2538</v>
      </c>
      <c r="E690" s="6" t="str">
        <f>"王世妹"</f>
        <v>王世妹</v>
      </c>
      <c r="F690" s="7" t="s">
        <v>1312</v>
      </c>
    </row>
    <row r="691" spans="1:6" ht="24.75" customHeight="1">
      <c r="A691" s="5">
        <v>689</v>
      </c>
      <c r="B691" s="6" t="str">
        <f>"赵家慧"</f>
        <v>赵家慧</v>
      </c>
      <c r="C691" s="7" t="s">
        <v>1313</v>
      </c>
      <c r="D691" s="7">
        <v>2539</v>
      </c>
      <c r="E691" s="6" t="str">
        <f>"符蛟媚"</f>
        <v>符蛟媚</v>
      </c>
      <c r="F691" s="7" t="s">
        <v>1314</v>
      </c>
    </row>
    <row r="692" spans="1:6" ht="24.75" customHeight="1">
      <c r="A692" s="5">
        <v>690</v>
      </c>
      <c r="B692" s="6" t="str">
        <f>"王丽娜"</f>
        <v>王丽娜</v>
      </c>
      <c r="C692" s="7" t="s">
        <v>1315</v>
      </c>
      <c r="D692" s="7">
        <v>2540</v>
      </c>
      <c r="E692" s="6" t="str">
        <f>"许亚能"</f>
        <v>许亚能</v>
      </c>
      <c r="F692" s="7" t="s">
        <v>1316</v>
      </c>
    </row>
    <row r="693" spans="1:6" ht="24.75" customHeight="1">
      <c r="A693" s="5">
        <v>691</v>
      </c>
      <c r="B693" s="6" t="str">
        <f>"麦冠映"</f>
        <v>麦冠映</v>
      </c>
      <c r="C693" s="7" t="s">
        <v>1317</v>
      </c>
      <c r="D693" s="7">
        <v>2541</v>
      </c>
      <c r="E693" s="6" t="str">
        <f>"符学进"</f>
        <v>符学进</v>
      </c>
      <c r="F693" s="7" t="s">
        <v>1248</v>
      </c>
    </row>
    <row r="694" spans="1:6" ht="24.75" customHeight="1">
      <c r="A694" s="5">
        <v>692</v>
      </c>
      <c r="B694" s="6" t="str">
        <f>"徐惠芸"</f>
        <v>徐惠芸</v>
      </c>
      <c r="C694" s="7" t="s">
        <v>1318</v>
      </c>
      <c r="D694" s="7">
        <v>2542</v>
      </c>
      <c r="E694" s="6" t="str">
        <f>"李位威"</f>
        <v>李位威</v>
      </c>
      <c r="F694" s="7" t="s">
        <v>1319</v>
      </c>
    </row>
    <row r="695" spans="1:6" ht="24.75" customHeight="1">
      <c r="A695" s="5">
        <v>693</v>
      </c>
      <c r="B695" s="6" t="str">
        <f>"柯汶君"</f>
        <v>柯汶君</v>
      </c>
      <c r="C695" s="7" t="s">
        <v>528</v>
      </c>
      <c r="D695" s="7">
        <v>2543</v>
      </c>
      <c r="E695" s="6" t="str">
        <f>"崔琼文"</f>
        <v>崔琼文</v>
      </c>
      <c r="F695" s="7" t="s">
        <v>1320</v>
      </c>
    </row>
    <row r="696" spans="1:6" ht="24.75" customHeight="1">
      <c r="A696" s="5">
        <v>694</v>
      </c>
      <c r="B696" s="6" t="str">
        <f>"陈彦燕"</f>
        <v>陈彦燕</v>
      </c>
      <c r="C696" s="7" t="s">
        <v>1321</v>
      </c>
      <c r="D696" s="7">
        <v>2544</v>
      </c>
      <c r="E696" s="6" t="str">
        <f>"黄琼娇"</f>
        <v>黄琼娇</v>
      </c>
      <c r="F696" s="7" t="s">
        <v>1322</v>
      </c>
    </row>
    <row r="697" spans="1:6" ht="24.75" customHeight="1">
      <c r="A697" s="5">
        <v>695</v>
      </c>
      <c r="B697" s="6" t="str">
        <f>"卓玲玲"</f>
        <v>卓玲玲</v>
      </c>
      <c r="C697" s="7" t="s">
        <v>1323</v>
      </c>
      <c r="D697" s="7">
        <v>2545</v>
      </c>
      <c r="E697" s="6" t="str">
        <f>"全琪环"</f>
        <v>全琪环</v>
      </c>
      <c r="F697" s="7" t="s">
        <v>1324</v>
      </c>
    </row>
    <row r="698" spans="1:6" ht="24.75" customHeight="1">
      <c r="A698" s="5">
        <v>696</v>
      </c>
      <c r="B698" s="6" t="str">
        <f>"吴鸿之"</f>
        <v>吴鸿之</v>
      </c>
      <c r="C698" s="7" t="s">
        <v>1325</v>
      </c>
      <c r="D698" s="7">
        <v>2546</v>
      </c>
      <c r="E698" s="6" t="str">
        <f>"赵园桃"</f>
        <v>赵园桃</v>
      </c>
      <c r="F698" s="7" t="s">
        <v>1326</v>
      </c>
    </row>
    <row r="699" spans="1:6" ht="24.75" customHeight="1">
      <c r="A699" s="5">
        <v>697</v>
      </c>
      <c r="B699" s="6" t="str">
        <f>"郑慧"</f>
        <v>郑慧</v>
      </c>
      <c r="C699" s="7" t="s">
        <v>1327</v>
      </c>
      <c r="D699" s="7">
        <v>2547</v>
      </c>
      <c r="E699" s="6" t="str">
        <f>"羊积万"</f>
        <v>羊积万</v>
      </c>
      <c r="F699" s="7" t="s">
        <v>1145</v>
      </c>
    </row>
    <row r="700" spans="1:6" ht="24.75" customHeight="1">
      <c r="A700" s="5">
        <v>698</v>
      </c>
      <c r="B700" s="6" t="str">
        <f>"严涛"</f>
        <v>严涛</v>
      </c>
      <c r="C700" s="7" t="s">
        <v>1328</v>
      </c>
      <c r="D700" s="7">
        <v>2548</v>
      </c>
      <c r="E700" s="6" t="str">
        <f>"王仪曼"</f>
        <v>王仪曼</v>
      </c>
      <c r="F700" s="7" t="s">
        <v>1329</v>
      </c>
    </row>
    <row r="701" spans="1:6" ht="24.75" customHeight="1">
      <c r="A701" s="5">
        <v>699</v>
      </c>
      <c r="B701" s="6" t="str">
        <f>"唐闻仙"</f>
        <v>唐闻仙</v>
      </c>
      <c r="C701" s="7" t="s">
        <v>1330</v>
      </c>
      <c r="D701" s="7">
        <v>2549</v>
      </c>
      <c r="E701" s="6" t="str">
        <f>"周唐姝"</f>
        <v>周唐姝</v>
      </c>
      <c r="F701" s="7" t="s">
        <v>1331</v>
      </c>
    </row>
    <row r="702" spans="1:6" ht="24.75" customHeight="1">
      <c r="A702" s="5">
        <v>700</v>
      </c>
      <c r="B702" s="6" t="str">
        <f>"华萤"</f>
        <v>华萤</v>
      </c>
      <c r="C702" s="7" t="s">
        <v>1332</v>
      </c>
      <c r="D702" s="7">
        <v>2550</v>
      </c>
      <c r="E702" s="6" t="str">
        <f>"王育高"</f>
        <v>王育高</v>
      </c>
      <c r="F702" s="7" t="s">
        <v>1333</v>
      </c>
    </row>
    <row r="703" spans="1:6" ht="24.75" customHeight="1">
      <c r="A703" s="5">
        <v>701</v>
      </c>
      <c r="B703" s="6" t="str">
        <f>"李玥"</f>
        <v>李玥</v>
      </c>
      <c r="C703" s="7" t="s">
        <v>1334</v>
      </c>
      <c r="D703" s="7">
        <v>2551</v>
      </c>
      <c r="E703" s="6" t="str">
        <f>"邢爱翊"</f>
        <v>邢爱翊</v>
      </c>
      <c r="F703" s="7" t="s">
        <v>1335</v>
      </c>
    </row>
    <row r="704" spans="1:6" ht="24.75" customHeight="1">
      <c r="A704" s="5">
        <v>702</v>
      </c>
      <c r="B704" s="6" t="str">
        <f>"陈宇洋"</f>
        <v>陈宇洋</v>
      </c>
      <c r="C704" s="7" t="s">
        <v>1336</v>
      </c>
      <c r="D704" s="7">
        <v>2552</v>
      </c>
      <c r="E704" s="6" t="str">
        <f>"刘道桔"</f>
        <v>刘道桔</v>
      </c>
      <c r="F704" s="7" t="s">
        <v>1337</v>
      </c>
    </row>
    <row r="705" spans="1:6" ht="24.75" customHeight="1">
      <c r="A705" s="5">
        <v>703</v>
      </c>
      <c r="B705" s="6" t="str">
        <f>"关程"</f>
        <v>关程</v>
      </c>
      <c r="C705" s="7" t="s">
        <v>1338</v>
      </c>
      <c r="D705" s="7">
        <v>2553</v>
      </c>
      <c r="E705" s="6" t="str">
        <f>"郑天珊"</f>
        <v>郑天珊</v>
      </c>
      <c r="F705" s="7" t="s">
        <v>1339</v>
      </c>
    </row>
    <row r="706" spans="1:6" ht="24.75" customHeight="1">
      <c r="A706" s="5">
        <v>704</v>
      </c>
      <c r="B706" s="6" t="str">
        <f>"林凤玉"</f>
        <v>林凤玉</v>
      </c>
      <c r="C706" s="7" t="s">
        <v>1340</v>
      </c>
      <c r="D706" s="7">
        <v>2554</v>
      </c>
      <c r="E706" s="6" t="str">
        <f>"赵康伊"</f>
        <v>赵康伊</v>
      </c>
      <c r="F706" s="7" t="s">
        <v>1341</v>
      </c>
    </row>
    <row r="707" spans="1:6" ht="24.75" customHeight="1">
      <c r="A707" s="5">
        <v>705</v>
      </c>
      <c r="B707" s="6" t="str">
        <f>"吴丽花"</f>
        <v>吴丽花</v>
      </c>
      <c r="C707" s="7" t="s">
        <v>1342</v>
      </c>
      <c r="D707" s="7">
        <v>2555</v>
      </c>
      <c r="E707" s="6" t="str">
        <f>"赵阿兰"</f>
        <v>赵阿兰</v>
      </c>
      <c r="F707" s="7" t="s">
        <v>1343</v>
      </c>
    </row>
    <row r="708" spans="1:6" ht="24.75" customHeight="1">
      <c r="A708" s="5">
        <v>706</v>
      </c>
      <c r="B708" s="6" t="str">
        <f>"陈明慧"</f>
        <v>陈明慧</v>
      </c>
      <c r="C708" s="7" t="s">
        <v>1344</v>
      </c>
      <c r="D708" s="7">
        <v>2556</v>
      </c>
      <c r="E708" s="6" t="str">
        <f>"蔡少露"</f>
        <v>蔡少露</v>
      </c>
      <c r="F708" s="7" t="s">
        <v>1345</v>
      </c>
    </row>
    <row r="709" spans="1:6" ht="24.75" customHeight="1">
      <c r="A709" s="5">
        <v>707</v>
      </c>
      <c r="B709" s="6" t="str">
        <f>"李景高"</f>
        <v>李景高</v>
      </c>
      <c r="C709" s="7" t="s">
        <v>1346</v>
      </c>
      <c r="D709" s="7">
        <v>2557</v>
      </c>
      <c r="E709" s="6" t="str">
        <f>"羊美如"</f>
        <v>羊美如</v>
      </c>
      <c r="F709" s="7" t="s">
        <v>1347</v>
      </c>
    </row>
    <row r="710" spans="1:6" ht="24.75" customHeight="1">
      <c r="A710" s="5">
        <v>708</v>
      </c>
      <c r="B710" s="6" t="str">
        <f>"王娇"</f>
        <v>王娇</v>
      </c>
      <c r="C710" s="7" t="s">
        <v>1348</v>
      </c>
      <c r="D710" s="7">
        <v>2558</v>
      </c>
      <c r="E710" s="6" t="str">
        <f>"邢贞云"</f>
        <v>邢贞云</v>
      </c>
      <c r="F710" s="7" t="s">
        <v>35</v>
      </c>
    </row>
    <row r="711" spans="1:6" ht="24.75" customHeight="1">
      <c r="A711" s="5">
        <v>709</v>
      </c>
      <c r="B711" s="6" t="str">
        <f>"潘哲"</f>
        <v>潘哲</v>
      </c>
      <c r="C711" s="7" t="s">
        <v>1349</v>
      </c>
      <c r="D711" s="7">
        <v>2559</v>
      </c>
      <c r="E711" s="6" t="str">
        <f>"程鹏"</f>
        <v>程鹏</v>
      </c>
      <c r="F711" s="7" t="s">
        <v>1350</v>
      </c>
    </row>
    <row r="712" spans="1:6" ht="24.75" customHeight="1">
      <c r="A712" s="5">
        <v>710</v>
      </c>
      <c r="B712" s="6" t="str">
        <f>"叶小榕"</f>
        <v>叶小榕</v>
      </c>
      <c r="C712" s="7" t="s">
        <v>1351</v>
      </c>
      <c r="D712" s="7">
        <v>2560</v>
      </c>
      <c r="E712" s="6" t="str">
        <f>"谭书锦"</f>
        <v>谭书锦</v>
      </c>
      <c r="F712" s="7" t="s">
        <v>1352</v>
      </c>
    </row>
    <row r="713" spans="1:6" ht="24.75" customHeight="1">
      <c r="A713" s="5">
        <v>711</v>
      </c>
      <c r="B713" s="6" t="str">
        <f>"郑桔鸾"</f>
        <v>郑桔鸾</v>
      </c>
      <c r="C713" s="7" t="s">
        <v>1353</v>
      </c>
      <c r="D713" s="7">
        <v>2561</v>
      </c>
      <c r="E713" s="6" t="str">
        <f>"王豪"</f>
        <v>王豪</v>
      </c>
      <c r="F713" s="7" t="s">
        <v>1354</v>
      </c>
    </row>
    <row r="714" spans="1:6" ht="24.75" customHeight="1">
      <c r="A714" s="5">
        <v>712</v>
      </c>
      <c r="B714" s="6" t="str">
        <f>"王鸿鑫"</f>
        <v>王鸿鑫</v>
      </c>
      <c r="C714" s="7" t="s">
        <v>521</v>
      </c>
      <c r="D714" s="7">
        <v>2562</v>
      </c>
      <c r="E714" s="6" t="str">
        <f>"赵明晶"</f>
        <v>赵明晶</v>
      </c>
      <c r="F714" s="7" t="s">
        <v>1355</v>
      </c>
    </row>
    <row r="715" spans="1:6" ht="24.75" customHeight="1">
      <c r="A715" s="5">
        <v>713</v>
      </c>
      <c r="B715" s="6" t="str">
        <f>"李莘苒"</f>
        <v>李莘苒</v>
      </c>
      <c r="C715" s="7" t="s">
        <v>1356</v>
      </c>
      <c r="D715" s="7">
        <v>2563</v>
      </c>
      <c r="E715" s="6" t="str">
        <f>"吴淑睿"</f>
        <v>吴淑睿</v>
      </c>
      <c r="F715" s="7" t="s">
        <v>1357</v>
      </c>
    </row>
    <row r="716" spans="1:6" ht="24.75" customHeight="1">
      <c r="A716" s="5">
        <v>714</v>
      </c>
      <c r="B716" s="6" t="str">
        <f>"李冰"</f>
        <v>李冰</v>
      </c>
      <c r="C716" s="7" t="s">
        <v>1358</v>
      </c>
      <c r="D716" s="7">
        <v>2564</v>
      </c>
      <c r="E716" s="6" t="str">
        <f>"刘家欣"</f>
        <v>刘家欣</v>
      </c>
      <c r="F716" s="7" t="s">
        <v>1359</v>
      </c>
    </row>
    <row r="717" spans="1:6" ht="24.75" customHeight="1">
      <c r="A717" s="5">
        <v>715</v>
      </c>
      <c r="B717" s="6" t="str">
        <f>"孙佳华"</f>
        <v>孙佳华</v>
      </c>
      <c r="C717" s="7" t="s">
        <v>1360</v>
      </c>
      <c r="D717" s="7">
        <v>2565</v>
      </c>
      <c r="E717" s="6" t="str">
        <f>"贺艳玲"</f>
        <v>贺艳玲</v>
      </c>
      <c r="F717" s="7" t="s">
        <v>1361</v>
      </c>
    </row>
    <row r="718" spans="1:6" ht="24.75" customHeight="1">
      <c r="A718" s="5">
        <v>716</v>
      </c>
      <c r="B718" s="6" t="str">
        <f>"李贤卿"</f>
        <v>李贤卿</v>
      </c>
      <c r="C718" s="7" t="s">
        <v>1362</v>
      </c>
      <c r="D718" s="7">
        <v>2566</v>
      </c>
      <c r="E718" s="6" t="str">
        <f>"许艳环"</f>
        <v>许艳环</v>
      </c>
      <c r="F718" s="7" t="s">
        <v>1363</v>
      </c>
    </row>
    <row r="719" spans="1:6" ht="24.75" customHeight="1">
      <c r="A719" s="5">
        <v>717</v>
      </c>
      <c r="B719" s="6" t="str">
        <f>"史才玉"</f>
        <v>史才玉</v>
      </c>
      <c r="C719" s="7" t="s">
        <v>1364</v>
      </c>
      <c r="D719" s="7">
        <v>2567</v>
      </c>
      <c r="E719" s="6" t="str">
        <f>"陈少聪"</f>
        <v>陈少聪</v>
      </c>
      <c r="F719" s="7" t="s">
        <v>1365</v>
      </c>
    </row>
    <row r="720" spans="1:6" ht="24.75" customHeight="1">
      <c r="A720" s="5">
        <v>718</v>
      </c>
      <c r="B720" s="6" t="str">
        <f>"冯尔成"</f>
        <v>冯尔成</v>
      </c>
      <c r="C720" s="7" t="s">
        <v>1366</v>
      </c>
      <c r="D720" s="7">
        <v>2568</v>
      </c>
      <c r="E720" s="6" t="str">
        <f>"张婷婷"</f>
        <v>张婷婷</v>
      </c>
      <c r="F720" s="7" t="s">
        <v>1367</v>
      </c>
    </row>
    <row r="721" spans="1:6" ht="24.75" customHeight="1">
      <c r="A721" s="5">
        <v>719</v>
      </c>
      <c r="B721" s="6" t="str">
        <f>"黄曦葶"</f>
        <v>黄曦葶</v>
      </c>
      <c r="C721" s="7" t="s">
        <v>1368</v>
      </c>
      <c r="D721" s="7">
        <v>2569</v>
      </c>
      <c r="E721" s="6" t="str">
        <f>"王艺霏"</f>
        <v>王艺霏</v>
      </c>
      <c r="F721" s="7" t="s">
        <v>1369</v>
      </c>
    </row>
    <row r="722" spans="1:6" ht="24.75" customHeight="1">
      <c r="A722" s="5">
        <v>720</v>
      </c>
      <c r="B722" s="6" t="str">
        <f>"庄雍钰"</f>
        <v>庄雍钰</v>
      </c>
      <c r="C722" s="7" t="s">
        <v>1370</v>
      </c>
      <c r="D722" s="7">
        <v>2570</v>
      </c>
      <c r="E722" s="6" t="str">
        <f>"林明帅"</f>
        <v>林明帅</v>
      </c>
      <c r="F722" s="7" t="s">
        <v>1371</v>
      </c>
    </row>
    <row r="723" spans="1:6" ht="24.75" customHeight="1">
      <c r="A723" s="5">
        <v>721</v>
      </c>
      <c r="B723" s="6" t="str">
        <f>"吴英健"</f>
        <v>吴英健</v>
      </c>
      <c r="C723" s="7" t="s">
        <v>273</v>
      </c>
      <c r="D723" s="7">
        <v>2571</v>
      </c>
      <c r="E723" s="6" t="str">
        <f>"陈艺"</f>
        <v>陈艺</v>
      </c>
      <c r="F723" s="7" t="s">
        <v>1372</v>
      </c>
    </row>
    <row r="724" spans="1:6" ht="24.75" customHeight="1">
      <c r="A724" s="5">
        <v>722</v>
      </c>
      <c r="B724" s="6" t="str">
        <f>"宋英欣"</f>
        <v>宋英欣</v>
      </c>
      <c r="C724" s="7" t="s">
        <v>1373</v>
      </c>
      <c r="D724" s="7">
        <v>2572</v>
      </c>
      <c r="E724" s="6" t="str">
        <f>"吴敏"</f>
        <v>吴敏</v>
      </c>
      <c r="F724" s="7" t="s">
        <v>1374</v>
      </c>
    </row>
    <row r="725" spans="1:6" ht="24.75" customHeight="1">
      <c r="A725" s="5">
        <v>723</v>
      </c>
      <c r="B725" s="6" t="str">
        <f>"万宇威"</f>
        <v>万宇威</v>
      </c>
      <c r="C725" s="7" t="s">
        <v>1375</v>
      </c>
      <c r="D725" s="7">
        <v>2573</v>
      </c>
      <c r="E725" s="6" t="str">
        <f>"彭传倬"</f>
        <v>彭传倬</v>
      </c>
      <c r="F725" s="7" t="s">
        <v>1376</v>
      </c>
    </row>
    <row r="726" spans="1:6" ht="24.75" customHeight="1">
      <c r="A726" s="5">
        <v>724</v>
      </c>
      <c r="B726" s="6" t="str">
        <f>"潘士云"</f>
        <v>潘士云</v>
      </c>
      <c r="C726" s="7" t="s">
        <v>1377</v>
      </c>
      <c r="D726" s="7">
        <v>2574</v>
      </c>
      <c r="E726" s="6" t="str">
        <f>"黄桦"</f>
        <v>黄桦</v>
      </c>
      <c r="F726" s="7" t="s">
        <v>1378</v>
      </c>
    </row>
    <row r="727" spans="1:6" ht="24.75" customHeight="1">
      <c r="A727" s="5">
        <v>725</v>
      </c>
      <c r="B727" s="6" t="str">
        <f>"林益茂"</f>
        <v>林益茂</v>
      </c>
      <c r="C727" s="7" t="s">
        <v>1379</v>
      </c>
      <c r="D727" s="7">
        <v>2575</v>
      </c>
      <c r="E727" s="6" t="str">
        <f>"施伟婷"</f>
        <v>施伟婷</v>
      </c>
      <c r="F727" s="7" t="s">
        <v>741</v>
      </c>
    </row>
    <row r="728" spans="1:6" ht="24.75" customHeight="1">
      <c r="A728" s="5">
        <v>726</v>
      </c>
      <c r="B728" s="6" t="str">
        <f>"卢岳丽"</f>
        <v>卢岳丽</v>
      </c>
      <c r="C728" s="7" t="s">
        <v>1380</v>
      </c>
      <c r="D728" s="7">
        <v>2576</v>
      </c>
      <c r="E728" s="6" t="str">
        <f>"林良缘"</f>
        <v>林良缘</v>
      </c>
      <c r="F728" s="7" t="s">
        <v>1381</v>
      </c>
    </row>
    <row r="729" spans="1:6" ht="24.75" customHeight="1">
      <c r="A729" s="5">
        <v>727</v>
      </c>
      <c r="B729" s="6" t="str">
        <f>"林慧娜"</f>
        <v>林慧娜</v>
      </c>
      <c r="C729" s="7" t="s">
        <v>1382</v>
      </c>
      <c r="D729" s="7">
        <v>2577</v>
      </c>
      <c r="E729" s="6" t="str">
        <f>"陈婷婷"</f>
        <v>陈婷婷</v>
      </c>
      <c r="F729" s="7" t="s">
        <v>1383</v>
      </c>
    </row>
    <row r="730" spans="1:6" ht="24.75" customHeight="1">
      <c r="A730" s="5">
        <v>728</v>
      </c>
      <c r="B730" s="6" t="str">
        <f>"王环"</f>
        <v>王环</v>
      </c>
      <c r="C730" s="7" t="s">
        <v>1384</v>
      </c>
      <c r="D730" s="7">
        <v>2578</v>
      </c>
      <c r="E730" s="6" t="str">
        <f>"郑庭学"</f>
        <v>郑庭学</v>
      </c>
      <c r="F730" s="7" t="s">
        <v>1385</v>
      </c>
    </row>
    <row r="731" spans="1:6" ht="24.75" customHeight="1">
      <c r="A731" s="5">
        <v>729</v>
      </c>
      <c r="B731" s="6" t="str">
        <f>"邢馨尹"</f>
        <v>邢馨尹</v>
      </c>
      <c r="C731" s="7" t="s">
        <v>1124</v>
      </c>
      <c r="D731" s="7">
        <v>2579</v>
      </c>
      <c r="E731" s="6" t="str">
        <f>"甘昌灏"</f>
        <v>甘昌灏</v>
      </c>
      <c r="F731" s="7" t="s">
        <v>1386</v>
      </c>
    </row>
    <row r="732" spans="1:6" ht="24.75" customHeight="1">
      <c r="A732" s="5">
        <v>730</v>
      </c>
      <c r="B732" s="6" t="str">
        <f>"林丽玉"</f>
        <v>林丽玉</v>
      </c>
      <c r="C732" s="7" t="s">
        <v>1387</v>
      </c>
      <c r="D732" s="7">
        <v>2580</v>
      </c>
      <c r="E732" s="6" t="str">
        <f>"韦静雅"</f>
        <v>韦静雅</v>
      </c>
      <c r="F732" s="7" t="s">
        <v>426</v>
      </c>
    </row>
    <row r="733" spans="1:6" ht="24.75" customHeight="1">
      <c r="A733" s="5">
        <v>731</v>
      </c>
      <c r="B733" s="6" t="str">
        <f>"黎美烨"</f>
        <v>黎美烨</v>
      </c>
      <c r="C733" s="7" t="s">
        <v>1388</v>
      </c>
      <c r="D733" s="7">
        <v>2581</v>
      </c>
      <c r="E733" s="6" t="str">
        <f>"麦艳"</f>
        <v>麦艳</v>
      </c>
      <c r="F733" s="7" t="s">
        <v>1389</v>
      </c>
    </row>
    <row r="734" spans="1:6" ht="24.75" customHeight="1">
      <c r="A734" s="5">
        <v>732</v>
      </c>
      <c r="B734" s="6" t="str">
        <f>"刘思"</f>
        <v>刘思</v>
      </c>
      <c r="C734" s="7" t="s">
        <v>1390</v>
      </c>
      <c r="D734" s="7">
        <v>2582</v>
      </c>
      <c r="E734" s="6" t="str">
        <f>"王海燕"</f>
        <v>王海燕</v>
      </c>
      <c r="F734" s="7" t="s">
        <v>1391</v>
      </c>
    </row>
    <row r="735" spans="1:6" ht="24.75" customHeight="1">
      <c r="A735" s="5">
        <v>733</v>
      </c>
      <c r="B735" s="6" t="str">
        <f>"云嘉钰"</f>
        <v>云嘉钰</v>
      </c>
      <c r="C735" s="7" t="s">
        <v>1392</v>
      </c>
      <c r="D735" s="7">
        <v>2583</v>
      </c>
      <c r="E735" s="6" t="str">
        <f>"吴婉芬"</f>
        <v>吴婉芬</v>
      </c>
      <c r="F735" s="7" t="s">
        <v>1393</v>
      </c>
    </row>
    <row r="736" spans="1:6" ht="24.75" customHeight="1">
      <c r="A736" s="5">
        <v>734</v>
      </c>
      <c r="B736" s="6" t="str">
        <f>"王乙曼"</f>
        <v>王乙曼</v>
      </c>
      <c r="C736" s="7" t="s">
        <v>1394</v>
      </c>
      <c r="D736" s="7">
        <v>2584</v>
      </c>
      <c r="E736" s="6" t="str">
        <f>"杨阳"</f>
        <v>杨阳</v>
      </c>
      <c r="F736" s="7" t="s">
        <v>1395</v>
      </c>
    </row>
    <row r="737" spans="1:6" ht="24.75" customHeight="1">
      <c r="A737" s="5">
        <v>735</v>
      </c>
      <c r="B737" s="6" t="str">
        <f>"符天恋"</f>
        <v>符天恋</v>
      </c>
      <c r="C737" s="7" t="s">
        <v>1396</v>
      </c>
      <c r="D737" s="7">
        <v>2585</v>
      </c>
      <c r="E737" s="6" t="str">
        <f>"黄璐"</f>
        <v>黄璐</v>
      </c>
      <c r="F737" s="7" t="s">
        <v>1397</v>
      </c>
    </row>
    <row r="738" spans="1:6" ht="24.75" customHeight="1">
      <c r="A738" s="5">
        <v>736</v>
      </c>
      <c r="B738" s="6" t="str">
        <f>"邵尤弘"</f>
        <v>邵尤弘</v>
      </c>
      <c r="C738" s="7" t="s">
        <v>1398</v>
      </c>
      <c r="D738" s="7">
        <v>2586</v>
      </c>
      <c r="E738" s="6" t="str">
        <f>"黎才铭"</f>
        <v>黎才铭</v>
      </c>
      <c r="F738" s="7" t="s">
        <v>1399</v>
      </c>
    </row>
    <row r="739" spans="1:6" ht="24.75" customHeight="1">
      <c r="A739" s="5">
        <v>737</v>
      </c>
      <c r="B739" s="6" t="str">
        <f>"陈慧"</f>
        <v>陈慧</v>
      </c>
      <c r="C739" s="7" t="s">
        <v>1138</v>
      </c>
      <c r="D739" s="7">
        <v>2587</v>
      </c>
      <c r="E739" s="6" t="str">
        <f>"骆柳女"</f>
        <v>骆柳女</v>
      </c>
      <c r="F739" s="7" t="s">
        <v>1400</v>
      </c>
    </row>
    <row r="740" spans="1:6" ht="24.75" customHeight="1">
      <c r="A740" s="5">
        <v>738</v>
      </c>
      <c r="B740" s="6" t="str">
        <f>"王乙帆"</f>
        <v>王乙帆</v>
      </c>
      <c r="C740" s="7" t="s">
        <v>330</v>
      </c>
      <c r="D740" s="7">
        <v>2588</v>
      </c>
      <c r="E740" s="6" t="str">
        <f>"蔡仁程"</f>
        <v>蔡仁程</v>
      </c>
      <c r="F740" s="7" t="s">
        <v>1401</v>
      </c>
    </row>
    <row r="741" spans="1:6" ht="24.75" customHeight="1">
      <c r="A741" s="5">
        <v>739</v>
      </c>
      <c r="B741" s="6" t="str">
        <f>"冯心怡"</f>
        <v>冯心怡</v>
      </c>
      <c r="C741" s="7" t="s">
        <v>1402</v>
      </c>
      <c r="D741" s="7">
        <v>2589</v>
      </c>
      <c r="E741" s="6" t="str">
        <f>"陈晓丁"</f>
        <v>陈晓丁</v>
      </c>
      <c r="F741" s="7" t="s">
        <v>1403</v>
      </c>
    </row>
    <row r="742" spans="1:6" ht="24.75" customHeight="1">
      <c r="A742" s="5">
        <v>740</v>
      </c>
      <c r="B742" s="6" t="str">
        <f>"梁其娇"</f>
        <v>梁其娇</v>
      </c>
      <c r="C742" s="7" t="s">
        <v>1404</v>
      </c>
      <c r="D742" s="7">
        <v>2590</v>
      </c>
      <c r="E742" s="6" t="str">
        <f>"林小燕"</f>
        <v>林小燕</v>
      </c>
      <c r="F742" s="7" t="s">
        <v>1405</v>
      </c>
    </row>
    <row r="743" spans="1:6" ht="24.75" customHeight="1">
      <c r="A743" s="5">
        <v>741</v>
      </c>
      <c r="B743" s="6" t="str">
        <f>"王妮"</f>
        <v>王妮</v>
      </c>
      <c r="C743" s="7" t="s">
        <v>1406</v>
      </c>
      <c r="D743" s="7">
        <v>2591</v>
      </c>
      <c r="E743" s="6" t="str">
        <f>"王小倩"</f>
        <v>王小倩</v>
      </c>
      <c r="F743" s="7" t="s">
        <v>1407</v>
      </c>
    </row>
    <row r="744" spans="1:6" ht="24.75" customHeight="1">
      <c r="A744" s="5">
        <v>742</v>
      </c>
      <c r="B744" s="6" t="str">
        <f>"朱雪媚"</f>
        <v>朱雪媚</v>
      </c>
      <c r="C744" s="7" t="s">
        <v>1408</v>
      </c>
      <c r="D744" s="7">
        <v>2592</v>
      </c>
      <c r="E744" s="6" t="str">
        <f>"符慧彬"</f>
        <v>符慧彬</v>
      </c>
      <c r="F744" s="7" t="s">
        <v>1409</v>
      </c>
    </row>
    <row r="745" spans="1:6" ht="24.75" customHeight="1">
      <c r="A745" s="5">
        <v>743</v>
      </c>
      <c r="B745" s="6" t="str">
        <f>"吴舒婷"</f>
        <v>吴舒婷</v>
      </c>
      <c r="C745" s="7" t="s">
        <v>1410</v>
      </c>
      <c r="D745" s="7">
        <v>2593</v>
      </c>
      <c r="E745" s="6" t="str">
        <f>"戴紫欣"</f>
        <v>戴紫欣</v>
      </c>
      <c r="F745" s="7" t="s">
        <v>1411</v>
      </c>
    </row>
    <row r="746" spans="1:6" ht="24.75" customHeight="1">
      <c r="A746" s="5">
        <v>744</v>
      </c>
      <c r="B746" s="6" t="str">
        <f>"冯淑贤"</f>
        <v>冯淑贤</v>
      </c>
      <c r="C746" s="7" t="s">
        <v>1206</v>
      </c>
      <c r="D746" s="7">
        <v>2594</v>
      </c>
      <c r="E746" s="6" t="str">
        <f>"黄发玲"</f>
        <v>黄发玲</v>
      </c>
      <c r="F746" s="7" t="s">
        <v>1412</v>
      </c>
    </row>
    <row r="747" spans="1:6" ht="24.75" customHeight="1">
      <c r="A747" s="5">
        <v>745</v>
      </c>
      <c r="B747" s="6" t="str">
        <f>"苏开丹"</f>
        <v>苏开丹</v>
      </c>
      <c r="C747" s="7" t="s">
        <v>1413</v>
      </c>
      <c r="D747" s="7">
        <v>2595</v>
      </c>
      <c r="E747" s="6" t="str">
        <f>"樊慧霜"</f>
        <v>樊慧霜</v>
      </c>
      <c r="F747" s="7" t="s">
        <v>1414</v>
      </c>
    </row>
    <row r="748" spans="1:6" ht="24.75" customHeight="1">
      <c r="A748" s="5">
        <v>746</v>
      </c>
      <c r="B748" s="6" t="str">
        <f>"王文"</f>
        <v>王文</v>
      </c>
      <c r="C748" s="7" t="s">
        <v>1415</v>
      </c>
      <c r="D748" s="7">
        <v>2596</v>
      </c>
      <c r="E748" s="6" t="str">
        <f>"钟小碧"</f>
        <v>钟小碧</v>
      </c>
      <c r="F748" s="7" t="s">
        <v>1154</v>
      </c>
    </row>
    <row r="749" spans="1:6" ht="24.75" customHeight="1">
      <c r="A749" s="5">
        <v>747</v>
      </c>
      <c r="B749" s="6" t="str">
        <f>"颜静"</f>
        <v>颜静</v>
      </c>
      <c r="C749" s="7" t="s">
        <v>1416</v>
      </c>
      <c r="D749" s="7">
        <v>2597</v>
      </c>
      <c r="E749" s="6" t="str">
        <f>"蔡亲发"</f>
        <v>蔡亲发</v>
      </c>
      <c r="F749" s="7" t="s">
        <v>232</v>
      </c>
    </row>
    <row r="750" spans="1:6" ht="24.75" customHeight="1">
      <c r="A750" s="5">
        <v>748</v>
      </c>
      <c r="B750" s="6" t="str">
        <f>"林秋怡"</f>
        <v>林秋怡</v>
      </c>
      <c r="C750" s="7" t="s">
        <v>1417</v>
      </c>
      <c r="D750" s="7">
        <v>2598</v>
      </c>
      <c r="E750" s="6" t="str">
        <f>"徐健"</f>
        <v>徐健</v>
      </c>
      <c r="F750" s="7" t="s">
        <v>1418</v>
      </c>
    </row>
    <row r="751" spans="1:6" ht="24.75" customHeight="1">
      <c r="A751" s="5">
        <v>749</v>
      </c>
      <c r="B751" s="6" t="str">
        <f>"王零免"</f>
        <v>王零免</v>
      </c>
      <c r="C751" s="7" t="s">
        <v>1419</v>
      </c>
      <c r="D751" s="7">
        <v>2599</v>
      </c>
      <c r="E751" s="6" t="str">
        <f>"陈福榕"</f>
        <v>陈福榕</v>
      </c>
      <c r="F751" s="7" t="s">
        <v>232</v>
      </c>
    </row>
    <row r="752" spans="1:6" ht="24.75" customHeight="1">
      <c r="A752" s="5">
        <v>750</v>
      </c>
      <c r="B752" s="6" t="str">
        <f>"张露"</f>
        <v>张露</v>
      </c>
      <c r="C752" s="7" t="s">
        <v>1420</v>
      </c>
      <c r="D752" s="7">
        <v>2600</v>
      </c>
      <c r="E752" s="6" t="str">
        <f>"王曾女"</f>
        <v>王曾女</v>
      </c>
      <c r="F752" s="7" t="s">
        <v>1421</v>
      </c>
    </row>
    <row r="753" spans="1:6" ht="24.75" customHeight="1">
      <c r="A753" s="5">
        <v>751</v>
      </c>
      <c r="B753" s="6" t="str">
        <f>"韩谢英"</f>
        <v>韩谢英</v>
      </c>
      <c r="C753" s="7" t="s">
        <v>174</v>
      </c>
      <c r="D753" s="7">
        <v>2601</v>
      </c>
      <c r="E753" s="6" t="str">
        <f>"张海彬"</f>
        <v>张海彬</v>
      </c>
      <c r="F753" s="7" t="s">
        <v>181</v>
      </c>
    </row>
    <row r="754" spans="1:6" ht="24.75" customHeight="1">
      <c r="A754" s="5">
        <v>752</v>
      </c>
      <c r="B754" s="6" t="str">
        <f>"李小琴"</f>
        <v>李小琴</v>
      </c>
      <c r="C754" s="7" t="s">
        <v>1422</v>
      </c>
      <c r="D754" s="7">
        <v>2602</v>
      </c>
      <c r="E754" s="6" t="str">
        <f>"云燕娜"</f>
        <v>云燕娜</v>
      </c>
      <c r="F754" s="7" t="s">
        <v>1423</v>
      </c>
    </row>
    <row r="755" spans="1:6" ht="24.75" customHeight="1">
      <c r="A755" s="5">
        <v>753</v>
      </c>
      <c r="B755" s="6" t="str">
        <f>"杨晓菊"</f>
        <v>杨晓菊</v>
      </c>
      <c r="C755" s="7" t="s">
        <v>1424</v>
      </c>
      <c r="D755" s="7">
        <v>2603</v>
      </c>
      <c r="E755" s="6" t="str">
        <f>"李路娜"</f>
        <v>李路娜</v>
      </c>
      <c r="F755" s="7" t="s">
        <v>1425</v>
      </c>
    </row>
    <row r="756" spans="1:6" ht="24.75" customHeight="1">
      <c r="A756" s="5">
        <v>754</v>
      </c>
      <c r="B756" s="6" t="str">
        <f>"李立娜"</f>
        <v>李立娜</v>
      </c>
      <c r="C756" s="7" t="s">
        <v>1426</v>
      </c>
      <c r="D756" s="7">
        <v>2604</v>
      </c>
      <c r="E756" s="6" t="str">
        <f>"董朝咪"</f>
        <v>董朝咪</v>
      </c>
      <c r="F756" s="7" t="s">
        <v>1427</v>
      </c>
    </row>
    <row r="757" spans="1:6" ht="24.75" customHeight="1">
      <c r="A757" s="5">
        <v>755</v>
      </c>
      <c r="B757" s="6" t="str">
        <f>"贾泽华"</f>
        <v>贾泽华</v>
      </c>
      <c r="C757" s="7" t="s">
        <v>1428</v>
      </c>
      <c r="D757" s="7">
        <v>2605</v>
      </c>
      <c r="E757" s="6" t="str">
        <f>"陈霏"</f>
        <v>陈霏</v>
      </c>
      <c r="F757" s="7" t="s">
        <v>1429</v>
      </c>
    </row>
    <row r="758" spans="1:6" ht="24.75" customHeight="1">
      <c r="A758" s="5">
        <v>756</v>
      </c>
      <c r="B758" s="6" t="str">
        <f>"张秋琳"</f>
        <v>张秋琳</v>
      </c>
      <c r="C758" s="7" t="s">
        <v>1430</v>
      </c>
      <c r="D758" s="7">
        <v>2606</v>
      </c>
      <c r="E758" s="6" t="str">
        <f>"李桂娟"</f>
        <v>李桂娟</v>
      </c>
      <c r="F758" s="7" t="s">
        <v>1431</v>
      </c>
    </row>
    <row r="759" spans="1:6" ht="24.75" customHeight="1">
      <c r="A759" s="5">
        <v>757</v>
      </c>
      <c r="B759" s="6" t="str">
        <f>"郑安彤"</f>
        <v>郑安彤</v>
      </c>
      <c r="C759" s="7" t="s">
        <v>1432</v>
      </c>
      <c r="D759" s="7">
        <v>2607</v>
      </c>
      <c r="E759" s="6" t="str">
        <f>"陈明智"</f>
        <v>陈明智</v>
      </c>
      <c r="F759" s="7" t="s">
        <v>1433</v>
      </c>
    </row>
    <row r="760" spans="1:6" ht="24.75" customHeight="1">
      <c r="A760" s="5">
        <v>758</v>
      </c>
      <c r="B760" s="6" t="str">
        <f>"黄春椰"</f>
        <v>黄春椰</v>
      </c>
      <c r="C760" s="7" t="s">
        <v>1434</v>
      </c>
      <c r="D760" s="7">
        <v>2608</v>
      </c>
      <c r="E760" s="6" t="str">
        <f>"王凡逸"</f>
        <v>王凡逸</v>
      </c>
      <c r="F760" s="7" t="s">
        <v>223</v>
      </c>
    </row>
    <row r="761" spans="1:6" ht="24.75" customHeight="1">
      <c r="A761" s="5">
        <v>759</v>
      </c>
      <c r="B761" s="6" t="str">
        <f>"张林东"</f>
        <v>张林东</v>
      </c>
      <c r="C761" s="7" t="s">
        <v>1435</v>
      </c>
      <c r="D761" s="7">
        <v>2609</v>
      </c>
      <c r="E761" s="6" t="str">
        <f>"韩丰任"</f>
        <v>韩丰任</v>
      </c>
      <c r="F761" s="7" t="s">
        <v>1436</v>
      </c>
    </row>
    <row r="762" spans="1:6" ht="24.75" customHeight="1">
      <c r="A762" s="5">
        <v>760</v>
      </c>
      <c r="B762" s="6" t="str">
        <f>"赵琦"</f>
        <v>赵琦</v>
      </c>
      <c r="C762" s="7" t="s">
        <v>1437</v>
      </c>
      <c r="D762" s="7">
        <v>2610</v>
      </c>
      <c r="E762" s="6" t="str">
        <f>"杨杏"</f>
        <v>杨杏</v>
      </c>
      <c r="F762" s="7" t="s">
        <v>1438</v>
      </c>
    </row>
    <row r="763" spans="1:6" ht="24.75" customHeight="1">
      <c r="A763" s="5">
        <v>761</v>
      </c>
      <c r="B763" s="6" t="str">
        <f>"王丹"</f>
        <v>王丹</v>
      </c>
      <c r="C763" s="7" t="s">
        <v>1439</v>
      </c>
      <c r="D763" s="7">
        <v>2611</v>
      </c>
      <c r="E763" s="6" t="str">
        <f>"李芳娜"</f>
        <v>李芳娜</v>
      </c>
      <c r="F763" s="7" t="s">
        <v>1275</v>
      </c>
    </row>
    <row r="764" spans="1:6" ht="24.75" customHeight="1">
      <c r="A764" s="5">
        <v>762</v>
      </c>
      <c r="B764" s="6" t="str">
        <f>"陈烨桦"</f>
        <v>陈烨桦</v>
      </c>
      <c r="C764" s="7" t="s">
        <v>1440</v>
      </c>
      <c r="D764" s="7">
        <v>2612</v>
      </c>
      <c r="E764" s="6" t="str">
        <f>"罗浩"</f>
        <v>罗浩</v>
      </c>
      <c r="F764" s="7" t="s">
        <v>938</v>
      </c>
    </row>
    <row r="765" spans="1:6" ht="24.75" customHeight="1">
      <c r="A765" s="5">
        <v>763</v>
      </c>
      <c r="B765" s="6" t="str">
        <f>"林丹凤"</f>
        <v>林丹凤</v>
      </c>
      <c r="C765" s="7" t="s">
        <v>1441</v>
      </c>
      <c r="D765" s="7">
        <v>2613</v>
      </c>
      <c r="E765" s="6" t="str">
        <f>"刘汉丽"</f>
        <v>刘汉丽</v>
      </c>
      <c r="F765" s="7" t="s">
        <v>1442</v>
      </c>
    </row>
    <row r="766" spans="1:6" ht="24.75" customHeight="1">
      <c r="A766" s="5">
        <v>764</v>
      </c>
      <c r="B766" s="6" t="str">
        <f>"李莲萍"</f>
        <v>李莲萍</v>
      </c>
      <c r="C766" s="7" t="s">
        <v>1443</v>
      </c>
      <c r="D766" s="7">
        <v>2614</v>
      </c>
      <c r="E766" s="6" t="str">
        <f>"李全丽"</f>
        <v>李全丽</v>
      </c>
      <c r="F766" s="7" t="s">
        <v>1444</v>
      </c>
    </row>
    <row r="767" spans="1:6" ht="24.75" customHeight="1">
      <c r="A767" s="5">
        <v>765</v>
      </c>
      <c r="B767" s="6" t="str">
        <f>"王艺红"</f>
        <v>王艺红</v>
      </c>
      <c r="C767" s="7" t="s">
        <v>1445</v>
      </c>
      <c r="D767" s="7">
        <v>2615</v>
      </c>
      <c r="E767" s="6" t="str">
        <f>"邱婷婷"</f>
        <v>邱婷婷</v>
      </c>
      <c r="F767" s="7" t="s">
        <v>1446</v>
      </c>
    </row>
    <row r="768" spans="1:6" ht="24.75" customHeight="1">
      <c r="A768" s="5">
        <v>766</v>
      </c>
      <c r="B768" s="6" t="str">
        <f>"黄国茹"</f>
        <v>黄国茹</v>
      </c>
      <c r="C768" s="7" t="s">
        <v>1447</v>
      </c>
      <c r="D768" s="7">
        <v>2616</v>
      </c>
      <c r="E768" s="6" t="str">
        <f>"羊有香"</f>
        <v>羊有香</v>
      </c>
      <c r="F768" s="7" t="s">
        <v>1123</v>
      </c>
    </row>
    <row r="769" spans="1:6" ht="24.75" customHeight="1">
      <c r="A769" s="5">
        <v>767</v>
      </c>
      <c r="B769" s="6" t="str">
        <f>"黄晓烨"</f>
        <v>黄晓烨</v>
      </c>
      <c r="C769" s="7" t="s">
        <v>1448</v>
      </c>
      <c r="D769" s="7">
        <v>2617</v>
      </c>
      <c r="E769" s="6" t="str">
        <f>"陈子妞"</f>
        <v>陈子妞</v>
      </c>
      <c r="F769" s="7" t="s">
        <v>943</v>
      </c>
    </row>
    <row r="770" spans="1:6" ht="24.75" customHeight="1">
      <c r="A770" s="5">
        <v>768</v>
      </c>
      <c r="B770" s="6" t="str">
        <f>"符碧雅"</f>
        <v>符碧雅</v>
      </c>
      <c r="C770" s="7" t="s">
        <v>1449</v>
      </c>
      <c r="D770" s="7">
        <v>2618</v>
      </c>
      <c r="E770" s="6" t="str">
        <f>"王雯雯"</f>
        <v>王雯雯</v>
      </c>
      <c r="F770" s="7" t="s">
        <v>1450</v>
      </c>
    </row>
    <row r="771" spans="1:6" ht="24.75" customHeight="1">
      <c r="A771" s="5">
        <v>769</v>
      </c>
      <c r="B771" s="6" t="str">
        <f>"郑在恒"</f>
        <v>郑在恒</v>
      </c>
      <c r="C771" s="7" t="s">
        <v>1451</v>
      </c>
      <c r="D771" s="7">
        <v>2619</v>
      </c>
      <c r="E771" s="6" t="str">
        <f>"王春鸣"</f>
        <v>王春鸣</v>
      </c>
      <c r="F771" s="7" t="s">
        <v>1452</v>
      </c>
    </row>
    <row r="772" spans="1:6" ht="24.75" customHeight="1">
      <c r="A772" s="5">
        <v>770</v>
      </c>
      <c r="B772" s="6" t="str">
        <f>"吴燕阳"</f>
        <v>吴燕阳</v>
      </c>
      <c r="C772" s="7" t="s">
        <v>1453</v>
      </c>
      <c r="D772" s="7">
        <v>2620</v>
      </c>
      <c r="E772" s="6" t="str">
        <f>"王瑞基"</f>
        <v>王瑞基</v>
      </c>
      <c r="F772" s="7" t="s">
        <v>1454</v>
      </c>
    </row>
    <row r="773" spans="1:6" ht="24.75" customHeight="1">
      <c r="A773" s="5">
        <v>771</v>
      </c>
      <c r="B773" s="6" t="str">
        <f>"洪欣彤"</f>
        <v>洪欣彤</v>
      </c>
      <c r="C773" s="7" t="s">
        <v>1455</v>
      </c>
      <c r="D773" s="7">
        <v>2621</v>
      </c>
      <c r="E773" s="6" t="str">
        <f>"吴风娃"</f>
        <v>吴风娃</v>
      </c>
      <c r="F773" s="7" t="s">
        <v>1456</v>
      </c>
    </row>
    <row r="774" spans="1:6" ht="24.75" customHeight="1">
      <c r="A774" s="5">
        <v>772</v>
      </c>
      <c r="B774" s="6" t="str">
        <f>"郑丽珠"</f>
        <v>郑丽珠</v>
      </c>
      <c r="C774" s="7" t="s">
        <v>1457</v>
      </c>
      <c r="D774" s="7">
        <v>2622</v>
      </c>
      <c r="E774" s="6" t="str">
        <f>"吴雪欣"</f>
        <v>吴雪欣</v>
      </c>
      <c r="F774" s="7" t="s">
        <v>1458</v>
      </c>
    </row>
    <row r="775" spans="1:6" ht="24.75" customHeight="1">
      <c r="A775" s="5">
        <v>773</v>
      </c>
      <c r="B775" s="6" t="str">
        <f>"吴清英"</f>
        <v>吴清英</v>
      </c>
      <c r="C775" s="7" t="s">
        <v>1459</v>
      </c>
      <c r="D775" s="7">
        <v>2623</v>
      </c>
      <c r="E775" s="6" t="str">
        <f>"王娟"</f>
        <v>王娟</v>
      </c>
      <c r="F775" s="7" t="s">
        <v>1460</v>
      </c>
    </row>
    <row r="776" spans="1:6" ht="24.75" customHeight="1">
      <c r="A776" s="5">
        <v>774</v>
      </c>
      <c r="B776" s="6" t="str">
        <f>"许振弟"</f>
        <v>许振弟</v>
      </c>
      <c r="C776" s="7" t="s">
        <v>1461</v>
      </c>
      <c r="D776" s="7">
        <v>2624</v>
      </c>
      <c r="E776" s="6" t="str">
        <f>"廖美漫"</f>
        <v>廖美漫</v>
      </c>
      <c r="F776" s="7" t="s">
        <v>1462</v>
      </c>
    </row>
    <row r="777" spans="1:6" ht="24.75" customHeight="1">
      <c r="A777" s="5">
        <v>775</v>
      </c>
      <c r="B777" s="6" t="str">
        <f>"王雪冰"</f>
        <v>王雪冰</v>
      </c>
      <c r="C777" s="7" t="s">
        <v>1463</v>
      </c>
      <c r="D777" s="7">
        <v>2625</v>
      </c>
      <c r="E777" s="6" t="str">
        <f>"孙子翔"</f>
        <v>孙子翔</v>
      </c>
      <c r="F777" s="7" t="s">
        <v>1464</v>
      </c>
    </row>
    <row r="778" spans="1:6" ht="24.75" customHeight="1">
      <c r="A778" s="5">
        <v>776</v>
      </c>
      <c r="B778" s="6" t="str">
        <f>"林香芸"</f>
        <v>林香芸</v>
      </c>
      <c r="C778" s="7" t="s">
        <v>1465</v>
      </c>
      <c r="D778" s="7">
        <v>2626</v>
      </c>
      <c r="E778" s="6" t="str">
        <f>"林少芬"</f>
        <v>林少芬</v>
      </c>
      <c r="F778" s="7" t="s">
        <v>1466</v>
      </c>
    </row>
    <row r="779" spans="1:6" ht="24.75" customHeight="1">
      <c r="A779" s="5">
        <v>777</v>
      </c>
      <c r="B779" s="6" t="str">
        <f>"邱勋迈"</f>
        <v>邱勋迈</v>
      </c>
      <c r="C779" s="7" t="s">
        <v>1467</v>
      </c>
      <c r="D779" s="7">
        <v>2627</v>
      </c>
      <c r="E779" s="6" t="str">
        <f>"谭艳丽"</f>
        <v>谭艳丽</v>
      </c>
      <c r="F779" s="7" t="s">
        <v>658</v>
      </c>
    </row>
    <row r="780" spans="1:6" ht="24.75" customHeight="1">
      <c r="A780" s="5">
        <v>778</v>
      </c>
      <c r="B780" s="6" t="str">
        <f>"麦淑庆"</f>
        <v>麦淑庆</v>
      </c>
      <c r="C780" s="7" t="s">
        <v>1468</v>
      </c>
      <c r="D780" s="7">
        <v>2628</v>
      </c>
      <c r="E780" s="6" t="str">
        <f>"邢蛟男"</f>
        <v>邢蛟男</v>
      </c>
      <c r="F780" s="7" t="s">
        <v>1469</v>
      </c>
    </row>
    <row r="781" spans="1:6" ht="24.75" customHeight="1">
      <c r="A781" s="5">
        <v>779</v>
      </c>
      <c r="B781" s="6" t="str">
        <f>"许铭真"</f>
        <v>许铭真</v>
      </c>
      <c r="C781" s="7" t="s">
        <v>1470</v>
      </c>
      <c r="D781" s="7">
        <v>2629</v>
      </c>
      <c r="E781" s="6" t="str">
        <f>"徐木交"</f>
        <v>徐木交</v>
      </c>
      <c r="F781" s="7" t="s">
        <v>1471</v>
      </c>
    </row>
    <row r="782" spans="1:6" ht="24.75" customHeight="1">
      <c r="A782" s="5">
        <v>780</v>
      </c>
      <c r="B782" s="6" t="str">
        <f>"符雾莹"</f>
        <v>符雾莹</v>
      </c>
      <c r="C782" s="7" t="s">
        <v>1472</v>
      </c>
      <c r="D782" s="7">
        <v>2630</v>
      </c>
      <c r="E782" s="6" t="str">
        <f>"蒙丽艳"</f>
        <v>蒙丽艳</v>
      </c>
      <c r="F782" s="7" t="s">
        <v>1473</v>
      </c>
    </row>
    <row r="783" spans="1:6" ht="24.75" customHeight="1">
      <c r="A783" s="5">
        <v>781</v>
      </c>
      <c r="B783" s="6" t="str">
        <f>"许梦辰"</f>
        <v>许梦辰</v>
      </c>
      <c r="C783" s="7" t="s">
        <v>1474</v>
      </c>
      <c r="D783" s="7">
        <v>2631</v>
      </c>
      <c r="E783" s="6" t="str">
        <f>"冼庆帝"</f>
        <v>冼庆帝</v>
      </c>
      <c r="F783" s="7" t="s">
        <v>1475</v>
      </c>
    </row>
    <row r="784" spans="1:6" ht="24.75" customHeight="1">
      <c r="A784" s="5">
        <v>782</v>
      </c>
      <c r="B784" s="6" t="str">
        <f>"莫小婷"</f>
        <v>莫小婷</v>
      </c>
      <c r="C784" s="7" t="s">
        <v>1476</v>
      </c>
      <c r="D784" s="7">
        <v>2632</v>
      </c>
      <c r="E784" s="6" t="str">
        <f>"陈倩雯"</f>
        <v>陈倩雯</v>
      </c>
      <c r="F784" s="7" t="s">
        <v>1477</v>
      </c>
    </row>
    <row r="785" spans="1:6" ht="24.75" customHeight="1">
      <c r="A785" s="5">
        <v>783</v>
      </c>
      <c r="B785" s="6" t="str">
        <f>"吴巨猷"</f>
        <v>吴巨猷</v>
      </c>
      <c r="C785" s="7" t="s">
        <v>1478</v>
      </c>
      <c r="D785" s="7">
        <v>2633</v>
      </c>
      <c r="E785" s="6" t="str">
        <f>"符策文"</f>
        <v>符策文</v>
      </c>
      <c r="F785" s="7" t="s">
        <v>1479</v>
      </c>
    </row>
    <row r="786" spans="1:6" ht="24.75" customHeight="1">
      <c r="A786" s="5">
        <v>784</v>
      </c>
      <c r="B786" s="6" t="str">
        <f>"符海珑"</f>
        <v>符海珑</v>
      </c>
      <c r="C786" s="7" t="s">
        <v>1480</v>
      </c>
      <c r="D786" s="7">
        <v>2634</v>
      </c>
      <c r="E786" s="6" t="str">
        <f>"罗丛青"</f>
        <v>罗丛青</v>
      </c>
      <c r="F786" s="7" t="s">
        <v>1481</v>
      </c>
    </row>
    <row r="787" spans="1:6" ht="24.75" customHeight="1">
      <c r="A787" s="5">
        <v>785</v>
      </c>
      <c r="B787" s="6" t="str">
        <f>"李莹莹"</f>
        <v>李莹莹</v>
      </c>
      <c r="C787" s="7" t="s">
        <v>1482</v>
      </c>
      <c r="D787" s="7">
        <v>2635</v>
      </c>
      <c r="E787" s="6" t="str">
        <f>"黄世权"</f>
        <v>黄世权</v>
      </c>
      <c r="F787" s="7" t="s">
        <v>1483</v>
      </c>
    </row>
    <row r="788" spans="1:6" ht="24.75" customHeight="1">
      <c r="A788" s="5">
        <v>786</v>
      </c>
      <c r="B788" s="6" t="str">
        <f>"林春妙"</f>
        <v>林春妙</v>
      </c>
      <c r="C788" s="7" t="s">
        <v>1484</v>
      </c>
      <c r="D788" s="7">
        <v>2636</v>
      </c>
      <c r="E788" s="6" t="str">
        <f>"王小雨"</f>
        <v>王小雨</v>
      </c>
      <c r="F788" s="7" t="s">
        <v>1485</v>
      </c>
    </row>
    <row r="789" spans="1:6" ht="24.75" customHeight="1">
      <c r="A789" s="5">
        <v>787</v>
      </c>
      <c r="B789" s="6" t="str">
        <f>"陈玉娇"</f>
        <v>陈玉娇</v>
      </c>
      <c r="C789" s="7" t="s">
        <v>1486</v>
      </c>
      <c r="D789" s="7">
        <v>2637</v>
      </c>
      <c r="E789" s="6" t="str">
        <f>"胡成文"</f>
        <v>胡成文</v>
      </c>
      <c r="F789" s="7" t="s">
        <v>1487</v>
      </c>
    </row>
    <row r="790" spans="1:6" ht="24.75" customHeight="1">
      <c r="A790" s="5">
        <v>788</v>
      </c>
      <c r="B790" s="6" t="str">
        <f>"杜俞萱"</f>
        <v>杜俞萱</v>
      </c>
      <c r="C790" s="7" t="s">
        <v>1488</v>
      </c>
      <c r="D790" s="7">
        <v>2638</v>
      </c>
      <c r="E790" s="6" t="str">
        <f>"王家庚"</f>
        <v>王家庚</v>
      </c>
      <c r="F790" s="7" t="s">
        <v>1489</v>
      </c>
    </row>
    <row r="791" spans="1:6" ht="24.75" customHeight="1">
      <c r="A791" s="5">
        <v>789</v>
      </c>
      <c r="B791" s="6" t="str">
        <f>"黎培丽"</f>
        <v>黎培丽</v>
      </c>
      <c r="C791" s="7" t="s">
        <v>1490</v>
      </c>
      <c r="D791" s="7">
        <v>2639</v>
      </c>
      <c r="E791" s="6" t="str">
        <f>"代井丽"</f>
        <v>代井丽</v>
      </c>
      <c r="F791" s="7" t="s">
        <v>1153</v>
      </c>
    </row>
    <row r="792" spans="1:6" ht="24.75" customHeight="1">
      <c r="A792" s="5">
        <v>790</v>
      </c>
      <c r="B792" s="6" t="str">
        <f>"陈宝康"</f>
        <v>陈宝康</v>
      </c>
      <c r="C792" s="7" t="s">
        <v>1491</v>
      </c>
      <c r="D792" s="7">
        <v>2640</v>
      </c>
      <c r="E792" s="6" t="str">
        <f>"吴丽"</f>
        <v>吴丽</v>
      </c>
      <c r="F792" s="7" t="s">
        <v>1492</v>
      </c>
    </row>
    <row r="793" spans="1:6" ht="24.75" customHeight="1">
      <c r="A793" s="5">
        <v>791</v>
      </c>
      <c r="B793" s="6" t="str">
        <f>"张瑞源"</f>
        <v>张瑞源</v>
      </c>
      <c r="C793" s="7" t="s">
        <v>1493</v>
      </c>
      <c r="D793" s="7">
        <v>2641</v>
      </c>
      <c r="E793" s="6" t="str">
        <f>"符小莲"</f>
        <v>符小莲</v>
      </c>
      <c r="F793" s="7" t="s">
        <v>1494</v>
      </c>
    </row>
    <row r="794" spans="1:6" ht="24.75" customHeight="1">
      <c r="A794" s="5">
        <v>792</v>
      </c>
      <c r="B794" s="6" t="str">
        <f>"马静"</f>
        <v>马静</v>
      </c>
      <c r="C794" s="7" t="s">
        <v>1495</v>
      </c>
      <c r="D794" s="7">
        <v>2642</v>
      </c>
      <c r="E794" s="6" t="str">
        <f>"张钦智"</f>
        <v>张钦智</v>
      </c>
      <c r="F794" s="7" t="s">
        <v>1496</v>
      </c>
    </row>
    <row r="795" spans="1:6" ht="24.75" customHeight="1">
      <c r="A795" s="5">
        <v>793</v>
      </c>
      <c r="B795" s="6" t="str">
        <f>"王靖怡"</f>
        <v>王靖怡</v>
      </c>
      <c r="C795" s="7" t="s">
        <v>1497</v>
      </c>
      <c r="D795" s="7">
        <v>2643</v>
      </c>
      <c r="E795" s="6" t="str">
        <f>"黄金茹"</f>
        <v>黄金茹</v>
      </c>
      <c r="F795" s="7" t="s">
        <v>1498</v>
      </c>
    </row>
    <row r="796" spans="1:6" ht="24.75" customHeight="1">
      <c r="A796" s="5">
        <v>794</v>
      </c>
      <c r="B796" s="6" t="str">
        <f>"罗宏宇"</f>
        <v>罗宏宇</v>
      </c>
      <c r="C796" s="7" t="s">
        <v>1499</v>
      </c>
      <c r="D796" s="7">
        <v>2644</v>
      </c>
      <c r="E796" s="6" t="str">
        <f>"曾伟峭"</f>
        <v>曾伟峭</v>
      </c>
      <c r="F796" s="7" t="s">
        <v>1500</v>
      </c>
    </row>
    <row r="797" spans="1:6" ht="24.75" customHeight="1">
      <c r="A797" s="5">
        <v>795</v>
      </c>
      <c r="B797" s="6" t="str">
        <f>"胡潇"</f>
        <v>胡潇</v>
      </c>
      <c r="C797" s="7" t="s">
        <v>1501</v>
      </c>
      <c r="D797" s="7">
        <v>2645</v>
      </c>
      <c r="E797" s="6" t="str">
        <f>"陈师"</f>
        <v>陈师</v>
      </c>
      <c r="F797" s="7" t="s">
        <v>1502</v>
      </c>
    </row>
    <row r="798" spans="1:6" ht="24.75" customHeight="1">
      <c r="A798" s="5">
        <v>796</v>
      </c>
      <c r="B798" s="6" t="str">
        <f>"谢南海"</f>
        <v>谢南海</v>
      </c>
      <c r="C798" s="7" t="s">
        <v>1503</v>
      </c>
      <c r="D798" s="7">
        <v>2646</v>
      </c>
      <c r="E798" s="6" t="str">
        <f>"陈小丁"</f>
        <v>陈小丁</v>
      </c>
      <c r="F798" s="7" t="s">
        <v>1504</v>
      </c>
    </row>
    <row r="799" spans="1:6" ht="24.75" customHeight="1">
      <c r="A799" s="5">
        <v>797</v>
      </c>
      <c r="B799" s="6" t="str">
        <f>"林素伶"</f>
        <v>林素伶</v>
      </c>
      <c r="C799" s="7" t="s">
        <v>1505</v>
      </c>
      <c r="D799" s="7">
        <v>2647</v>
      </c>
      <c r="E799" s="6" t="str">
        <f>"陈兰玉"</f>
        <v>陈兰玉</v>
      </c>
      <c r="F799" s="7" t="s">
        <v>1506</v>
      </c>
    </row>
    <row r="800" spans="1:6" ht="24.75" customHeight="1">
      <c r="A800" s="5">
        <v>798</v>
      </c>
      <c r="B800" s="6" t="str">
        <f>"林娇姗"</f>
        <v>林娇姗</v>
      </c>
      <c r="C800" s="7" t="s">
        <v>1507</v>
      </c>
      <c r="D800" s="7">
        <v>2648</v>
      </c>
      <c r="E800" s="6" t="str">
        <f>"盛皓然"</f>
        <v>盛皓然</v>
      </c>
      <c r="F800" s="7" t="s">
        <v>1508</v>
      </c>
    </row>
    <row r="801" spans="1:6" ht="24.75" customHeight="1">
      <c r="A801" s="5">
        <v>799</v>
      </c>
      <c r="B801" s="6" t="str">
        <f>"王丹"</f>
        <v>王丹</v>
      </c>
      <c r="C801" s="7" t="s">
        <v>1509</v>
      </c>
      <c r="D801" s="7">
        <v>2649</v>
      </c>
      <c r="E801" s="6" t="str">
        <f>"黄泽鸿"</f>
        <v>黄泽鸿</v>
      </c>
      <c r="F801" s="7" t="s">
        <v>690</v>
      </c>
    </row>
    <row r="802" spans="1:6" ht="24.75" customHeight="1">
      <c r="A802" s="5">
        <v>800</v>
      </c>
      <c r="B802" s="6" t="str">
        <f>"林荔"</f>
        <v>林荔</v>
      </c>
      <c r="C802" s="7" t="s">
        <v>1510</v>
      </c>
      <c r="D802" s="7">
        <v>2650</v>
      </c>
      <c r="E802" s="6" t="str">
        <f>"陈笔愉"</f>
        <v>陈笔愉</v>
      </c>
      <c r="F802" s="7" t="s">
        <v>1511</v>
      </c>
    </row>
    <row r="803" spans="1:6" ht="24.75" customHeight="1">
      <c r="A803" s="5">
        <v>801</v>
      </c>
      <c r="B803" s="6" t="str">
        <f>"陈大锦"</f>
        <v>陈大锦</v>
      </c>
      <c r="C803" s="7" t="s">
        <v>1512</v>
      </c>
      <c r="D803" s="7">
        <v>2651</v>
      </c>
      <c r="E803" s="6" t="str">
        <f>"洪香"</f>
        <v>洪香</v>
      </c>
      <c r="F803" s="7" t="s">
        <v>1513</v>
      </c>
    </row>
    <row r="804" spans="1:6" ht="24.75" customHeight="1">
      <c r="A804" s="5">
        <v>802</v>
      </c>
      <c r="B804" s="6" t="str">
        <f>"廖莉"</f>
        <v>廖莉</v>
      </c>
      <c r="C804" s="7" t="s">
        <v>1514</v>
      </c>
      <c r="D804" s="7">
        <v>2652</v>
      </c>
      <c r="E804" s="6" t="str">
        <f>"张菊"</f>
        <v>张菊</v>
      </c>
      <c r="F804" s="7" t="s">
        <v>1515</v>
      </c>
    </row>
    <row r="805" spans="1:6" ht="24.75" customHeight="1">
      <c r="A805" s="5">
        <v>803</v>
      </c>
      <c r="B805" s="6" t="str">
        <f>"符传亮"</f>
        <v>符传亮</v>
      </c>
      <c r="C805" s="7" t="s">
        <v>1516</v>
      </c>
      <c r="D805" s="7">
        <v>2653</v>
      </c>
      <c r="E805" s="6" t="str">
        <f>"王迅"</f>
        <v>王迅</v>
      </c>
      <c r="F805" s="7" t="s">
        <v>1517</v>
      </c>
    </row>
    <row r="806" spans="1:6" ht="24.75" customHeight="1">
      <c r="A806" s="5">
        <v>804</v>
      </c>
      <c r="B806" s="6" t="str">
        <f>"尹杰琦"</f>
        <v>尹杰琦</v>
      </c>
      <c r="C806" s="7" t="s">
        <v>1518</v>
      </c>
      <c r="D806" s="7">
        <v>2654</v>
      </c>
      <c r="E806" s="6" t="str">
        <f>"廖殿才"</f>
        <v>廖殿才</v>
      </c>
      <c r="F806" s="7" t="s">
        <v>1519</v>
      </c>
    </row>
    <row r="807" spans="1:6" ht="24.75" customHeight="1">
      <c r="A807" s="5">
        <v>805</v>
      </c>
      <c r="B807" s="6" t="str">
        <f>"吴华志"</f>
        <v>吴华志</v>
      </c>
      <c r="C807" s="7" t="s">
        <v>1520</v>
      </c>
      <c r="D807" s="7">
        <v>2655</v>
      </c>
      <c r="E807" s="6" t="str">
        <f>"王朝婕"</f>
        <v>王朝婕</v>
      </c>
      <c r="F807" s="7" t="s">
        <v>1521</v>
      </c>
    </row>
    <row r="808" spans="1:6" ht="24.75" customHeight="1">
      <c r="A808" s="5">
        <v>806</v>
      </c>
      <c r="B808" s="6" t="str">
        <f>"吴和芳"</f>
        <v>吴和芳</v>
      </c>
      <c r="C808" s="7" t="s">
        <v>1522</v>
      </c>
      <c r="D808" s="7">
        <v>2656</v>
      </c>
      <c r="E808" s="6" t="str">
        <f>"黄添慧"</f>
        <v>黄添慧</v>
      </c>
      <c r="F808" s="7" t="s">
        <v>1523</v>
      </c>
    </row>
    <row r="809" spans="1:6" ht="24.75" customHeight="1">
      <c r="A809" s="5">
        <v>807</v>
      </c>
      <c r="B809" s="6" t="str">
        <f>"吴留连"</f>
        <v>吴留连</v>
      </c>
      <c r="C809" s="7" t="s">
        <v>997</v>
      </c>
      <c r="D809" s="7">
        <v>2657</v>
      </c>
      <c r="E809" s="6" t="str">
        <f>"李真"</f>
        <v>李真</v>
      </c>
      <c r="F809" s="7" t="s">
        <v>1524</v>
      </c>
    </row>
    <row r="810" spans="1:6" ht="24.75" customHeight="1">
      <c r="A810" s="5">
        <v>808</v>
      </c>
      <c r="B810" s="6" t="str">
        <f>"关万澍"</f>
        <v>关万澍</v>
      </c>
      <c r="C810" s="7" t="s">
        <v>1436</v>
      </c>
      <c r="D810" s="7">
        <v>2658</v>
      </c>
      <c r="E810" s="6" t="str">
        <f>"韩必"</f>
        <v>韩必</v>
      </c>
      <c r="F810" s="7" t="s">
        <v>1525</v>
      </c>
    </row>
    <row r="811" spans="1:6" ht="24.75" customHeight="1">
      <c r="A811" s="5">
        <v>809</v>
      </c>
      <c r="B811" s="6" t="str">
        <f>"郑静"</f>
        <v>郑静</v>
      </c>
      <c r="C811" s="7" t="s">
        <v>1526</v>
      </c>
      <c r="D811" s="7">
        <v>2659</v>
      </c>
      <c r="E811" s="6" t="str">
        <f>"黄恒泉"</f>
        <v>黄恒泉</v>
      </c>
      <c r="F811" s="7" t="s">
        <v>1527</v>
      </c>
    </row>
    <row r="812" spans="1:6" ht="24.75" customHeight="1">
      <c r="A812" s="5">
        <v>810</v>
      </c>
      <c r="B812" s="6" t="str">
        <f>"陈琼霞"</f>
        <v>陈琼霞</v>
      </c>
      <c r="C812" s="7" t="s">
        <v>1528</v>
      </c>
      <c r="D812" s="7">
        <v>2660</v>
      </c>
      <c r="E812" s="6" t="str">
        <f>"刘德忠"</f>
        <v>刘德忠</v>
      </c>
      <c r="F812" s="7" t="s">
        <v>1529</v>
      </c>
    </row>
    <row r="813" spans="1:6" ht="24.75" customHeight="1">
      <c r="A813" s="5">
        <v>811</v>
      </c>
      <c r="B813" s="6" t="str">
        <f>"林晓婷"</f>
        <v>林晓婷</v>
      </c>
      <c r="C813" s="7" t="s">
        <v>1530</v>
      </c>
      <c r="D813" s="7">
        <v>2661</v>
      </c>
      <c r="E813" s="6" t="str">
        <f>"林俊"</f>
        <v>林俊</v>
      </c>
      <c r="F813" s="7" t="s">
        <v>1531</v>
      </c>
    </row>
    <row r="814" spans="1:6" ht="24.75" customHeight="1">
      <c r="A814" s="5">
        <v>812</v>
      </c>
      <c r="B814" s="6" t="str">
        <f>"廖春妹"</f>
        <v>廖春妹</v>
      </c>
      <c r="C814" s="7" t="s">
        <v>1532</v>
      </c>
      <c r="D814" s="7">
        <v>2662</v>
      </c>
      <c r="E814" s="6" t="str">
        <f>"许小娜"</f>
        <v>许小娜</v>
      </c>
      <c r="F814" s="7" t="s">
        <v>1533</v>
      </c>
    </row>
    <row r="815" spans="1:6" ht="24.75" customHeight="1">
      <c r="A815" s="5">
        <v>813</v>
      </c>
      <c r="B815" s="6" t="str">
        <f>"戴亮丽"</f>
        <v>戴亮丽</v>
      </c>
      <c r="C815" s="7" t="s">
        <v>1534</v>
      </c>
      <c r="D815" s="7">
        <v>2663</v>
      </c>
      <c r="E815" s="6" t="str">
        <f>"洪敏"</f>
        <v>洪敏</v>
      </c>
      <c r="F815" s="7" t="s">
        <v>1535</v>
      </c>
    </row>
    <row r="816" spans="1:6" ht="24.75" customHeight="1">
      <c r="A816" s="5">
        <v>814</v>
      </c>
      <c r="B816" s="6" t="str">
        <f>"李俐静"</f>
        <v>李俐静</v>
      </c>
      <c r="C816" s="7" t="s">
        <v>1536</v>
      </c>
      <c r="D816" s="7">
        <v>2664</v>
      </c>
      <c r="E816" s="6" t="str">
        <f>"何丽平"</f>
        <v>何丽平</v>
      </c>
      <c r="F816" s="7" t="s">
        <v>1537</v>
      </c>
    </row>
    <row r="817" spans="1:6" ht="24.75" customHeight="1">
      <c r="A817" s="5">
        <v>815</v>
      </c>
      <c r="B817" s="6" t="str">
        <f>"徐新皓"</f>
        <v>徐新皓</v>
      </c>
      <c r="C817" s="7" t="s">
        <v>1538</v>
      </c>
      <c r="D817" s="7">
        <v>2665</v>
      </c>
      <c r="E817" s="6" t="str">
        <f>"叶造民"</f>
        <v>叶造民</v>
      </c>
      <c r="F817" s="7" t="s">
        <v>1539</v>
      </c>
    </row>
    <row r="818" spans="1:6" ht="24.75" customHeight="1">
      <c r="A818" s="5">
        <v>816</v>
      </c>
      <c r="B818" s="6" t="str">
        <f>"陈虹"</f>
        <v>陈虹</v>
      </c>
      <c r="C818" s="7" t="s">
        <v>1540</v>
      </c>
      <c r="D818" s="7">
        <v>2666</v>
      </c>
      <c r="E818" s="6" t="str">
        <f>"韩蕊"</f>
        <v>韩蕊</v>
      </c>
      <c r="F818" s="7" t="s">
        <v>1541</v>
      </c>
    </row>
    <row r="819" spans="1:6" ht="24.75" customHeight="1">
      <c r="A819" s="5">
        <v>817</v>
      </c>
      <c r="B819" s="6" t="str">
        <f>"陈明创"</f>
        <v>陈明创</v>
      </c>
      <c r="C819" s="7" t="s">
        <v>466</v>
      </c>
      <c r="D819" s="7">
        <v>2667</v>
      </c>
      <c r="E819" s="6" t="str">
        <f>"王虹雅"</f>
        <v>王虹雅</v>
      </c>
      <c r="F819" s="7" t="s">
        <v>1015</v>
      </c>
    </row>
    <row r="820" spans="1:6" ht="24.75" customHeight="1">
      <c r="A820" s="5">
        <v>818</v>
      </c>
      <c r="B820" s="6" t="str">
        <f>"符语桐"</f>
        <v>符语桐</v>
      </c>
      <c r="C820" s="7" t="s">
        <v>7</v>
      </c>
      <c r="D820" s="7">
        <v>2668</v>
      </c>
      <c r="E820" s="6" t="str">
        <f>"陈菲"</f>
        <v>陈菲</v>
      </c>
      <c r="F820" s="7" t="s">
        <v>1542</v>
      </c>
    </row>
    <row r="821" spans="1:6" ht="24.75" customHeight="1">
      <c r="A821" s="5">
        <v>819</v>
      </c>
      <c r="B821" s="6" t="str">
        <f>"陈永帅"</f>
        <v>陈永帅</v>
      </c>
      <c r="C821" s="7" t="s">
        <v>1543</v>
      </c>
      <c r="D821" s="7">
        <v>2669</v>
      </c>
      <c r="E821" s="6" t="str">
        <f>"苏小蝶"</f>
        <v>苏小蝶</v>
      </c>
      <c r="F821" s="7" t="s">
        <v>1544</v>
      </c>
    </row>
    <row r="822" spans="1:6" ht="24.75" customHeight="1">
      <c r="A822" s="5">
        <v>820</v>
      </c>
      <c r="B822" s="6" t="str">
        <f>"王明上"</f>
        <v>王明上</v>
      </c>
      <c r="C822" s="7" t="s">
        <v>1545</v>
      </c>
      <c r="D822" s="7">
        <v>2670</v>
      </c>
      <c r="E822" s="6" t="str">
        <f>"曾梅燕"</f>
        <v>曾梅燕</v>
      </c>
      <c r="F822" s="7" t="s">
        <v>1546</v>
      </c>
    </row>
    <row r="823" spans="1:6" ht="24.75" customHeight="1">
      <c r="A823" s="5">
        <v>821</v>
      </c>
      <c r="B823" s="6" t="str">
        <f>"符菲菲"</f>
        <v>符菲菲</v>
      </c>
      <c r="C823" s="7" t="s">
        <v>1547</v>
      </c>
      <c r="D823" s="7">
        <v>2671</v>
      </c>
      <c r="E823" s="6" t="str">
        <f>"黄海静"</f>
        <v>黄海静</v>
      </c>
      <c r="F823" s="7" t="s">
        <v>1548</v>
      </c>
    </row>
    <row r="824" spans="1:6" ht="24.75" customHeight="1">
      <c r="A824" s="5">
        <v>822</v>
      </c>
      <c r="B824" s="6" t="str">
        <f>"韩俐"</f>
        <v>韩俐</v>
      </c>
      <c r="C824" s="7" t="s">
        <v>1549</v>
      </c>
      <c r="D824" s="7">
        <v>2672</v>
      </c>
      <c r="E824" s="6" t="str">
        <f>"黎天绿"</f>
        <v>黎天绿</v>
      </c>
      <c r="F824" s="7" t="s">
        <v>1550</v>
      </c>
    </row>
    <row r="825" spans="1:6" ht="24.75" customHeight="1">
      <c r="A825" s="5">
        <v>823</v>
      </c>
      <c r="B825" s="6" t="str">
        <f>"李杨辉"</f>
        <v>李杨辉</v>
      </c>
      <c r="C825" s="7" t="s">
        <v>1551</v>
      </c>
      <c r="D825" s="7">
        <v>2673</v>
      </c>
      <c r="E825" s="6" t="str">
        <f>"方雍盛"</f>
        <v>方雍盛</v>
      </c>
      <c r="F825" s="7" t="s">
        <v>1552</v>
      </c>
    </row>
    <row r="826" spans="1:6" ht="24.75" customHeight="1">
      <c r="A826" s="5">
        <v>824</v>
      </c>
      <c r="B826" s="6" t="str">
        <f>"何奋"</f>
        <v>何奋</v>
      </c>
      <c r="C826" s="7" t="s">
        <v>1553</v>
      </c>
      <c r="D826" s="7">
        <v>2674</v>
      </c>
      <c r="E826" s="6" t="str">
        <f>"蔡佳倩"</f>
        <v>蔡佳倩</v>
      </c>
      <c r="F826" s="7" t="s">
        <v>1554</v>
      </c>
    </row>
    <row r="827" spans="1:6" ht="24.75" customHeight="1">
      <c r="A827" s="5">
        <v>825</v>
      </c>
      <c r="B827" s="6" t="str">
        <f>"陈海雅"</f>
        <v>陈海雅</v>
      </c>
      <c r="C827" s="7" t="s">
        <v>1555</v>
      </c>
      <c r="D827" s="7">
        <v>2675</v>
      </c>
      <c r="E827" s="6" t="str">
        <f>"陈晓丁"</f>
        <v>陈晓丁</v>
      </c>
      <c r="F827" s="7" t="s">
        <v>775</v>
      </c>
    </row>
    <row r="828" spans="1:6" ht="24.75" customHeight="1">
      <c r="A828" s="5">
        <v>826</v>
      </c>
      <c r="B828" s="6" t="str">
        <f>"叶晟豪"</f>
        <v>叶晟豪</v>
      </c>
      <c r="C828" s="7" t="s">
        <v>1556</v>
      </c>
      <c r="D828" s="7">
        <v>2676</v>
      </c>
      <c r="E828" s="6" t="str">
        <f>"王茜"</f>
        <v>王茜</v>
      </c>
      <c r="F828" s="7" t="s">
        <v>79</v>
      </c>
    </row>
    <row r="829" spans="1:6" ht="24.75" customHeight="1">
      <c r="A829" s="5">
        <v>827</v>
      </c>
      <c r="B829" s="6" t="str">
        <f>"邓玉琦"</f>
        <v>邓玉琦</v>
      </c>
      <c r="C829" s="7" t="s">
        <v>1557</v>
      </c>
      <c r="D829" s="7">
        <v>2677</v>
      </c>
      <c r="E829" s="6" t="str">
        <f>"刘二花"</f>
        <v>刘二花</v>
      </c>
      <c r="F829" s="7" t="s">
        <v>1558</v>
      </c>
    </row>
    <row r="830" spans="1:6" ht="24.75" customHeight="1">
      <c r="A830" s="5">
        <v>828</v>
      </c>
      <c r="B830" s="6" t="str">
        <f>"陈媛媛"</f>
        <v>陈媛媛</v>
      </c>
      <c r="C830" s="7" t="s">
        <v>1559</v>
      </c>
      <c r="D830" s="7">
        <v>2678</v>
      </c>
      <c r="E830" s="6" t="str">
        <f>"王蜂"</f>
        <v>王蜂</v>
      </c>
      <c r="F830" s="7" t="s">
        <v>1560</v>
      </c>
    </row>
    <row r="831" spans="1:6" ht="24.75" customHeight="1">
      <c r="A831" s="5">
        <v>829</v>
      </c>
      <c r="B831" s="6" t="str">
        <f>"王宝杰"</f>
        <v>王宝杰</v>
      </c>
      <c r="C831" s="7" t="s">
        <v>1561</v>
      </c>
      <c r="D831" s="7">
        <v>2679</v>
      </c>
      <c r="E831" s="6" t="str">
        <f>"谢尚洁"</f>
        <v>谢尚洁</v>
      </c>
      <c r="F831" s="7" t="s">
        <v>1562</v>
      </c>
    </row>
    <row r="832" spans="1:6" ht="24.75" customHeight="1">
      <c r="A832" s="5">
        <v>830</v>
      </c>
      <c r="B832" s="6" t="str">
        <f>"于民袖"</f>
        <v>于民袖</v>
      </c>
      <c r="C832" s="7" t="s">
        <v>1563</v>
      </c>
      <c r="D832" s="7">
        <v>2680</v>
      </c>
      <c r="E832" s="6" t="str">
        <f>"黄彩柳"</f>
        <v>黄彩柳</v>
      </c>
      <c r="F832" s="7" t="s">
        <v>1564</v>
      </c>
    </row>
    <row r="833" spans="1:6" ht="24.75" customHeight="1">
      <c r="A833" s="5">
        <v>831</v>
      </c>
      <c r="B833" s="6" t="str">
        <f>"高卓婕"</f>
        <v>高卓婕</v>
      </c>
      <c r="C833" s="7" t="s">
        <v>312</v>
      </c>
      <c r="D833" s="7">
        <v>2681</v>
      </c>
      <c r="E833" s="6" t="str">
        <f>"王素霞"</f>
        <v>王素霞</v>
      </c>
      <c r="F833" s="7" t="s">
        <v>1565</v>
      </c>
    </row>
    <row r="834" spans="1:6" ht="24.75" customHeight="1">
      <c r="A834" s="5">
        <v>832</v>
      </c>
      <c r="B834" s="6" t="str">
        <f>"胡凡芃"</f>
        <v>胡凡芃</v>
      </c>
      <c r="C834" s="7" t="s">
        <v>1353</v>
      </c>
      <c r="D834" s="7">
        <v>2682</v>
      </c>
      <c r="E834" s="6" t="str">
        <f>"王锦丽"</f>
        <v>王锦丽</v>
      </c>
      <c r="F834" s="7" t="s">
        <v>1308</v>
      </c>
    </row>
    <row r="835" spans="1:6" ht="24.75" customHeight="1">
      <c r="A835" s="5">
        <v>833</v>
      </c>
      <c r="B835" s="6" t="str">
        <f>"黄咪咪"</f>
        <v>黄咪咪</v>
      </c>
      <c r="C835" s="7" t="s">
        <v>1566</v>
      </c>
      <c r="D835" s="7">
        <v>2683</v>
      </c>
      <c r="E835" s="6" t="str">
        <f>"陈龙"</f>
        <v>陈龙</v>
      </c>
      <c r="F835" s="7" t="s">
        <v>1567</v>
      </c>
    </row>
    <row r="836" spans="1:6" ht="24.75" customHeight="1">
      <c r="A836" s="5">
        <v>834</v>
      </c>
      <c r="B836" s="6" t="str">
        <f>"何昕"</f>
        <v>何昕</v>
      </c>
      <c r="C836" s="7" t="s">
        <v>1568</v>
      </c>
      <c r="D836" s="7">
        <v>2684</v>
      </c>
      <c r="E836" s="6" t="str">
        <f>"许靖悦"</f>
        <v>许靖悦</v>
      </c>
      <c r="F836" s="7" t="s">
        <v>1569</v>
      </c>
    </row>
    <row r="837" spans="1:6" ht="24.75" customHeight="1">
      <c r="A837" s="5">
        <v>835</v>
      </c>
      <c r="B837" s="6" t="str">
        <f>"王思文"</f>
        <v>王思文</v>
      </c>
      <c r="C837" s="7" t="s">
        <v>1570</v>
      </c>
      <c r="D837" s="7">
        <v>2685</v>
      </c>
      <c r="E837" s="6" t="str">
        <f>"郭文凯"</f>
        <v>郭文凯</v>
      </c>
      <c r="F837" s="7" t="s">
        <v>1571</v>
      </c>
    </row>
    <row r="838" spans="1:6" ht="24.75" customHeight="1">
      <c r="A838" s="5">
        <v>836</v>
      </c>
      <c r="B838" s="6" t="str">
        <f>"李明怡"</f>
        <v>李明怡</v>
      </c>
      <c r="C838" s="7" t="s">
        <v>1572</v>
      </c>
      <c r="D838" s="7">
        <v>2686</v>
      </c>
      <c r="E838" s="6" t="str">
        <f>"黎佳宇"</f>
        <v>黎佳宇</v>
      </c>
      <c r="F838" s="7" t="s">
        <v>1573</v>
      </c>
    </row>
    <row r="839" spans="1:6" ht="24.75" customHeight="1">
      <c r="A839" s="5">
        <v>837</v>
      </c>
      <c r="B839" s="6" t="str">
        <f>"何玫萱"</f>
        <v>何玫萱</v>
      </c>
      <c r="C839" s="7" t="s">
        <v>1574</v>
      </c>
      <c r="D839" s="7">
        <v>2687</v>
      </c>
      <c r="E839" s="6" t="str">
        <f>"胡文炬"</f>
        <v>胡文炬</v>
      </c>
      <c r="F839" s="7" t="s">
        <v>1575</v>
      </c>
    </row>
    <row r="840" spans="1:6" ht="24.75" customHeight="1">
      <c r="A840" s="5">
        <v>838</v>
      </c>
      <c r="B840" s="6" t="str">
        <f>"姚碧文"</f>
        <v>姚碧文</v>
      </c>
      <c r="C840" s="7" t="s">
        <v>1576</v>
      </c>
      <c r="D840" s="7">
        <v>2688</v>
      </c>
      <c r="E840" s="6" t="str">
        <f>"林炽丽"</f>
        <v>林炽丽</v>
      </c>
      <c r="F840" s="7" t="s">
        <v>1106</v>
      </c>
    </row>
    <row r="841" spans="1:6" ht="24.75" customHeight="1">
      <c r="A841" s="5">
        <v>839</v>
      </c>
      <c r="B841" s="6" t="str">
        <f>"吴秋月"</f>
        <v>吴秋月</v>
      </c>
      <c r="C841" s="7" t="s">
        <v>1577</v>
      </c>
      <c r="D841" s="7">
        <v>2689</v>
      </c>
      <c r="E841" s="6" t="str">
        <f>"周伟亮"</f>
        <v>周伟亮</v>
      </c>
      <c r="F841" s="7" t="s">
        <v>1578</v>
      </c>
    </row>
    <row r="842" spans="1:6" ht="24.75" customHeight="1">
      <c r="A842" s="5">
        <v>840</v>
      </c>
      <c r="B842" s="6" t="str">
        <f>"李天凤"</f>
        <v>李天凤</v>
      </c>
      <c r="C842" s="7" t="s">
        <v>1579</v>
      </c>
      <c r="D842" s="7">
        <v>2690</v>
      </c>
      <c r="E842" s="6" t="str">
        <f>"李涛群"</f>
        <v>李涛群</v>
      </c>
      <c r="F842" s="7" t="s">
        <v>1580</v>
      </c>
    </row>
    <row r="843" spans="1:6" ht="24.75" customHeight="1">
      <c r="A843" s="5">
        <v>841</v>
      </c>
      <c r="B843" s="6" t="str">
        <f>"王肖琪"</f>
        <v>王肖琪</v>
      </c>
      <c r="C843" s="7" t="s">
        <v>1581</v>
      </c>
      <c r="D843" s="7">
        <v>2691</v>
      </c>
      <c r="E843" s="6" t="str">
        <f>"朱允华"</f>
        <v>朱允华</v>
      </c>
      <c r="F843" s="7" t="s">
        <v>193</v>
      </c>
    </row>
    <row r="844" spans="1:6" ht="24.75" customHeight="1">
      <c r="A844" s="5">
        <v>842</v>
      </c>
      <c r="B844" s="6" t="str">
        <f>"朱莹"</f>
        <v>朱莹</v>
      </c>
      <c r="C844" s="7" t="s">
        <v>1582</v>
      </c>
      <c r="D844" s="7">
        <v>2692</v>
      </c>
      <c r="E844" s="6" t="str">
        <f>"王小露"</f>
        <v>王小露</v>
      </c>
      <c r="F844" s="7" t="s">
        <v>1583</v>
      </c>
    </row>
    <row r="845" spans="1:6" ht="24.75" customHeight="1">
      <c r="A845" s="5">
        <v>843</v>
      </c>
      <c r="B845" s="6" t="str">
        <f>"陈婷"</f>
        <v>陈婷</v>
      </c>
      <c r="C845" s="7" t="s">
        <v>1584</v>
      </c>
      <c r="D845" s="7">
        <v>2693</v>
      </c>
      <c r="E845" s="6" t="str">
        <f>"张家振"</f>
        <v>张家振</v>
      </c>
      <c r="F845" s="7" t="s">
        <v>1585</v>
      </c>
    </row>
    <row r="846" spans="1:6" ht="24.75" customHeight="1">
      <c r="A846" s="5">
        <v>844</v>
      </c>
      <c r="B846" s="6" t="str">
        <f>"符叶萍"</f>
        <v>符叶萍</v>
      </c>
      <c r="C846" s="7" t="s">
        <v>1586</v>
      </c>
      <c r="D846" s="7">
        <v>2694</v>
      </c>
      <c r="E846" s="6" t="str">
        <f>"林娇丽"</f>
        <v>林娇丽</v>
      </c>
      <c r="F846" s="7" t="s">
        <v>968</v>
      </c>
    </row>
    <row r="847" spans="1:6" ht="24.75" customHeight="1">
      <c r="A847" s="5">
        <v>845</v>
      </c>
      <c r="B847" s="6" t="str">
        <f>"王姝云"</f>
        <v>王姝云</v>
      </c>
      <c r="C847" s="7" t="s">
        <v>1587</v>
      </c>
      <c r="D847" s="7">
        <v>2695</v>
      </c>
      <c r="E847" s="6" t="str">
        <f>"郑雅玲"</f>
        <v>郑雅玲</v>
      </c>
      <c r="F847" s="7" t="s">
        <v>1588</v>
      </c>
    </row>
    <row r="848" spans="1:6" ht="24.75" customHeight="1">
      <c r="A848" s="5">
        <v>846</v>
      </c>
      <c r="B848" s="6" t="str">
        <f>"黄廷嫩"</f>
        <v>黄廷嫩</v>
      </c>
      <c r="C848" s="7" t="s">
        <v>1589</v>
      </c>
      <c r="D848" s="7">
        <v>2696</v>
      </c>
      <c r="E848" s="6" t="str">
        <f>"李丹"</f>
        <v>李丹</v>
      </c>
      <c r="F848" s="7" t="s">
        <v>1590</v>
      </c>
    </row>
    <row r="849" spans="1:6" ht="24.75" customHeight="1">
      <c r="A849" s="5">
        <v>847</v>
      </c>
      <c r="B849" s="6" t="str">
        <f>"陈泰莹"</f>
        <v>陈泰莹</v>
      </c>
      <c r="C849" s="7" t="s">
        <v>987</v>
      </c>
      <c r="D849" s="7">
        <v>2697</v>
      </c>
      <c r="E849" s="6" t="str">
        <f>"梁昌彪"</f>
        <v>梁昌彪</v>
      </c>
      <c r="F849" s="7" t="s">
        <v>1591</v>
      </c>
    </row>
    <row r="850" spans="1:6" ht="24.75" customHeight="1">
      <c r="A850" s="5">
        <v>848</v>
      </c>
      <c r="B850" s="6" t="str">
        <f>"范馨儿"</f>
        <v>范馨儿</v>
      </c>
      <c r="C850" s="7" t="s">
        <v>1592</v>
      </c>
      <c r="D850" s="7">
        <v>2698</v>
      </c>
      <c r="E850" s="6" t="str">
        <f>"廖林琪"</f>
        <v>廖林琪</v>
      </c>
      <c r="F850" s="7" t="s">
        <v>1593</v>
      </c>
    </row>
    <row r="851" spans="1:6" ht="24.75" customHeight="1">
      <c r="A851" s="5">
        <v>849</v>
      </c>
      <c r="B851" s="6" t="str">
        <f>"周涵"</f>
        <v>周涵</v>
      </c>
      <c r="C851" s="7" t="s">
        <v>1594</v>
      </c>
      <c r="D851" s="7">
        <v>2699</v>
      </c>
      <c r="E851" s="6" t="str">
        <f>"洪发祥"</f>
        <v>洪发祥</v>
      </c>
      <c r="F851" s="7" t="s">
        <v>1595</v>
      </c>
    </row>
    <row r="852" spans="1:6" ht="24.75" customHeight="1">
      <c r="A852" s="5">
        <v>850</v>
      </c>
      <c r="B852" s="6" t="str">
        <f>"梁森"</f>
        <v>梁森</v>
      </c>
      <c r="C852" s="7" t="s">
        <v>1596</v>
      </c>
      <c r="D852" s="7">
        <v>2700</v>
      </c>
      <c r="E852" s="6" t="str">
        <f>"吴勉"</f>
        <v>吴勉</v>
      </c>
      <c r="F852" s="7" t="s">
        <v>1597</v>
      </c>
    </row>
    <row r="853" spans="1:6" ht="24.75" customHeight="1">
      <c r="A853" s="5">
        <v>851</v>
      </c>
      <c r="B853" s="6" t="str">
        <f>"黄民园"</f>
        <v>黄民园</v>
      </c>
      <c r="C853" s="7" t="s">
        <v>1598</v>
      </c>
      <c r="D853" s="7">
        <v>2701</v>
      </c>
      <c r="E853" s="6" t="str">
        <f>"许思思"</f>
        <v>许思思</v>
      </c>
      <c r="F853" s="7" t="s">
        <v>1599</v>
      </c>
    </row>
    <row r="854" spans="1:6" ht="24.75" customHeight="1">
      <c r="A854" s="5">
        <v>852</v>
      </c>
      <c r="B854" s="6" t="str">
        <f>"吴佳艳"</f>
        <v>吴佳艳</v>
      </c>
      <c r="C854" s="7" t="s">
        <v>1600</v>
      </c>
      <c r="D854" s="7">
        <v>2702</v>
      </c>
      <c r="E854" s="6" t="str">
        <f>"刘峥"</f>
        <v>刘峥</v>
      </c>
      <c r="F854" s="7" t="s">
        <v>1601</v>
      </c>
    </row>
    <row r="855" spans="1:6" ht="24.75" customHeight="1">
      <c r="A855" s="5">
        <v>853</v>
      </c>
      <c r="B855" s="6" t="str">
        <f>"蔡波"</f>
        <v>蔡波</v>
      </c>
      <c r="C855" s="7" t="s">
        <v>1602</v>
      </c>
      <c r="D855" s="7">
        <v>2703</v>
      </c>
      <c r="E855" s="6" t="str">
        <f>"何其梁"</f>
        <v>何其梁</v>
      </c>
      <c r="F855" s="7" t="s">
        <v>1319</v>
      </c>
    </row>
    <row r="856" spans="1:6" ht="24.75" customHeight="1">
      <c r="A856" s="5">
        <v>854</v>
      </c>
      <c r="B856" s="6" t="str">
        <f>"王玉换"</f>
        <v>王玉换</v>
      </c>
      <c r="C856" s="7" t="s">
        <v>1603</v>
      </c>
      <c r="D856" s="7">
        <v>2704</v>
      </c>
      <c r="E856" s="6" t="str">
        <f>"全芸芸"</f>
        <v>全芸芸</v>
      </c>
      <c r="F856" s="7" t="s">
        <v>1604</v>
      </c>
    </row>
    <row r="857" spans="1:6" ht="24.75" customHeight="1">
      <c r="A857" s="5">
        <v>855</v>
      </c>
      <c r="B857" s="6" t="str">
        <f>"吕娟"</f>
        <v>吕娟</v>
      </c>
      <c r="C857" s="7" t="s">
        <v>1605</v>
      </c>
      <c r="D857" s="7">
        <v>2705</v>
      </c>
      <c r="E857" s="6" t="str">
        <f>"潘中凯"</f>
        <v>潘中凯</v>
      </c>
      <c r="F857" s="7" t="s">
        <v>1606</v>
      </c>
    </row>
    <row r="858" spans="1:6" ht="24.75" customHeight="1">
      <c r="A858" s="5">
        <v>856</v>
      </c>
      <c r="B858" s="6" t="str">
        <f>"林栩卉"</f>
        <v>林栩卉</v>
      </c>
      <c r="C858" s="7" t="s">
        <v>1607</v>
      </c>
      <c r="D858" s="7">
        <v>2706</v>
      </c>
      <c r="E858" s="6" t="str">
        <f>"莫慧陈"</f>
        <v>莫慧陈</v>
      </c>
      <c r="F858" s="7" t="s">
        <v>1608</v>
      </c>
    </row>
    <row r="859" spans="1:6" ht="24.75" customHeight="1">
      <c r="A859" s="5">
        <v>857</v>
      </c>
      <c r="B859" s="6" t="str">
        <f>"林万联"</f>
        <v>林万联</v>
      </c>
      <c r="C859" s="7" t="s">
        <v>1609</v>
      </c>
      <c r="D859" s="7">
        <v>2707</v>
      </c>
      <c r="E859" s="6" t="str">
        <f>"刘美汐"</f>
        <v>刘美汐</v>
      </c>
      <c r="F859" s="7" t="s">
        <v>1610</v>
      </c>
    </row>
    <row r="860" spans="1:6" ht="24.75" customHeight="1">
      <c r="A860" s="5">
        <v>858</v>
      </c>
      <c r="B860" s="6" t="str">
        <f>"江孝雯"</f>
        <v>江孝雯</v>
      </c>
      <c r="C860" s="7" t="s">
        <v>1611</v>
      </c>
      <c r="D860" s="7">
        <v>2708</v>
      </c>
      <c r="E860" s="6" t="str">
        <f>"钟语嫣"</f>
        <v>钟语嫣</v>
      </c>
      <c r="F860" s="7" t="s">
        <v>1612</v>
      </c>
    </row>
    <row r="861" spans="1:6" ht="24.75" customHeight="1">
      <c r="A861" s="5">
        <v>859</v>
      </c>
      <c r="B861" s="6" t="str">
        <f>"丁悦祺"</f>
        <v>丁悦祺</v>
      </c>
      <c r="C861" s="7" t="s">
        <v>1613</v>
      </c>
      <c r="D861" s="7">
        <v>2709</v>
      </c>
      <c r="E861" s="6" t="str">
        <f>"杜齐重"</f>
        <v>杜齐重</v>
      </c>
      <c r="F861" s="7" t="s">
        <v>1614</v>
      </c>
    </row>
    <row r="862" spans="1:6" ht="24.75" customHeight="1">
      <c r="A862" s="5">
        <v>860</v>
      </c>
      <c r="B862" s="6" t="str">
        <f>"李秀云"</f>
        <v>李秀云</v>
      </c>
      <c r="C862" s="7" t="s">
        <v>1615</v>
      </c>
      <c r="D862" s="7">
        <v>2710</v>
      </c>
      <c r="E862" s="6" t="str">
        <f>"吴舒玲"</f>
        <v>吴舒玲</v>
      </c>
      <c r="F862" s="7" t="s">
        <v>1587</v>
      </c>
    </row>
    <row r="863" spans="1:6" ht="24.75" customHeight="1">
      <c r="A863" s="5">
        <v>861</v>
      </c>
      <c r="B863" s="6" t="str">
        <f>"黄慧"</f>
        <v>黄慧</v>
      </c>
      <c r="C863" s="7" t="s">
        <v>1616</v>
      </c>
      <c r="D863" s="7">
        <v>2711</v>
      </c>
      <c r="E863" s="6" t="str">
        <f>"袁小叶"</f>
        <v>袁小叶</v>
      </c>
      <c r="F863" s="7" t="s">
        <v>1617</v>
      </c>
    </row>
    <row r="864" spans="1:6" ht="24.75" customHeight="1">
      <c r="A864" s="5">
        <v>862</v>
      </c>
      <c r="B864" s="6" t="str">
        <f>"何婷婷"</f>
        <v>何婷婷</v>
      </c>
      <c r="C864" s="7" t="s">
        <v>1618</v>
      </c>
      <c r="D864" s="7">
        <v>2712</v>
      </c>
      <c r="E864" s="6" t="str">
        <f>"许文敏"</f>
        <v>许文敏</v>
      </c>
      <c r="F864" s="7" t="s">
        <v>1619</v>
      </c>
    </row>
    <row r="865" spans="1:6" ht="24.75" customHeight="1">
      <c r="A865" s="5">
        <v>863</v>
      </c>
      <c r="B865" s="6" t="str">
        <f>"陈嘉慧"</f>
        <v>陈嘉慧</v>
      </c>
      <c r="C865" s="7" t="s">
        <v>1620</v>
      </c>
      <c r="D865" s="7">
        <v>2713</v>
      </c>
      <c r="E865" s="6" t="str">
        <f>"吴建爱"</f>
        <v>吴建爱</v>
      </c>
      <c r="F865" s="7" t="s">
        <v>1621</v>
      </c>
    </row>
    <row r="866" spans="1:6" ht="24.75" customHeight="1">
      <c r="A866" s="5">
        <v>864</v>
      </c>
      <c r="B866" s="6" t="str">
        <f>"李智"</f>
        <v>李智</v>
      </c>
      <c r="C866" s="7" t="s">
        <v>1622</v>
      </c>
      <c r="D866" s="7">
        <v>2714</v>
      </c>
      <c r="E866" s="6" t="str">
        <f>"邓燕丹"</f>
        <v>邓燕丹</v>
      </c>
      <c r="F866" s="7" t="s">
        <v>1623</v>
      </c>
    </row>
    <row r="867" spans="1:6" ht="24.75" customHeight="1">
      <c r="A867" s="5">
        <v>865</v>
      </c>
      <c r="B867" s="6" t="str">
        <f>"梁译文"</f>
        <v>梁译文</v>
      </c>
      <c r="C867" s="7" t="s">
        <v>1624</v>
      </c>
      <c r="D867" s="7">
        <v>2715</v>
      </c>
      <c r="E867" s="6" t="str">
        <f>"林水珍"</f>
        <v>林水珍</v>
      </c>
      <c r="F867" s="7" t="s">
        <v>1625</v>
      </c>
    </row>
    <row r="868" spans="1:6" ht="24.75" customHeight="1">
      <c r="A868" s="5">
        <v>866</v>
      </c>
      <c r="B868" s="6" t="str">
        <f>"冯园"</f>
        <v>冯园</v>
      </c>
      <c r="C868" s="7" t="s">
        <v>1082</v>
      </c>
      <c r="D868" s="7">
        <v>2716</v>
      </c>
      <c r="E868" s="6" t="str">
        <f>"梁馨月"</f>
        <v>梁馨月</v>
      </c>
      <c r="F868" s="7" t="s">
        <v>1626</v>
      </c>
    </row>
    <row r="869" spans="1:6" ht="24.75" customHeight="1">
      <c r="A869" s="5">
        <v>867</v>
      </c>
      <c r="B869" s="6" t="str">
        <f>"王海姑"</f>
        <v>王海姑</v>
      </c>
      <c r="C869" s="7" t="s">
        <v>1627</v>
      </c>
      <c r="D869" s="7">
        <v>2717</v>
      </c>
      <c r="E869" s="6" t="str">
        <f>"姚瑶"</f>
        <v>姚瑶</v>
      </c>
      <c r="F869" s="7" t="s">
        <v>1628</v>
      </c>
    </row>
    <row r="870" spans="1:6" ht="24.75" customHeight="1">
      <c r="A870" s="5">
        <v>868</v>
      </c>
      <c r="B870" s="6" t="str">
        <f>"陈洁莉"</f>
        <v>陈洁莉</v>
      </c>
      <c r="C870" s="7" t="s">
        <v>508</v>
      </c>
      <c r="D870" s="7">
        <v>2718</v>
      </c>
      <c r="E870" s="6" t="str">
        <f>"符耕华"</f>
        <v>符耕华</v>
      </c>
      <c r="F870" s="7" t="s">
        <v>1629</v>
      </c>
    </row>
    <row r="871" spans="1:6" ht="24.75" customHeight="1">
      <c r="A871" s="5">
        <v>869</v>
      </c>
      <c r="B871" s="6" t="str">
        <f>"赵智美"</f>
        <v>赵智美</v>
      </c>
      <c r="C871" s="7" t="s">
        <v>1630</v>
      </c>
      <c r="D871" s="7">
        <v>2719</v>
      </c>
      <c r="E871" s="6" t="str">
        <f>"赵乾"</f>
        <v>赵乾</v>
      </c>
      <c r="F871" s="7" t="s">
        <v>1631</v>
      </c>
    </row>
    <row r="872" spans="1:6" ht="24.75" customHeight="1">
      <c r="A872" s="5">
        <v>870</v>
      </c>
      <c r="B872" s="6" t="str">
        <f>"王紫婷"</f>
        <v>王紫婷</v>
      </c>
      <c r="C872" s="7" t="s">
        <v>1632</v>
      </c>
      <c r="D872" s="7">
        <v>2720</v>
      </c>
      <c r="E872" s="6" t="str">
        <f>"符晓茜"</f>
        <v>符晓茜</v>
      </c>
      <c r="F872" s="7" t="s">
        <v>566</v>
      </c>
    </row>
    <row r="873" spans="1:6" ht="24.75" customHeight="1">
      <c r="A873" s="5">
        <v>871</v>
      </c>
      <c r="B873" s="6" t="str">
        <f>"符文一"</f>
        <v>符文一</v>
      </c>
      <c r="C873" s="7" t="s">
        <v>1633</v>
      </c>
      <c r="D873" s="7">
        <v>2721</v>
      </c>
      <c r="E873" s="6" t="str">
        <f>"熊雅婷"</f>
        <v>熊雅婷</v>
      </c>
      <c r="F873" s="7" t="s">
        <v>1634</v>
      </c>
    </row>
    <row r="874" spans="1:6" ht="24.75" customHeight="1">
      <c r="A874" s="5">
        <v>872</v>
      </c>
      <c r="B874" s="6" t="str">
        <f>"林景旺"</f>
        <v>林景旺</v>
      </c>
      <c r="C874" s="7" t="s">
        <v>1635</v>
      </c>
      <c r="D874" s="7">
        <v>2722</v>
      </c>
      <c r="E874" s="6" t="str">
        <f>"符巧玲"</f>
        <v>符巧玲</v>
      </c>
      <c r="F874" s="7" t="s">
        <v>1636</v>
      </c>
    </row>
    <row r="875" spans="1:6" ht="24.75" customHeight="1">
      <c r="A875" s="5">
        <v>873</v>
      </c>
      <c r="B875" s="6" t="str">
        <f>"王慧"</f>
        <v>王慧</v>
      </c>
      <c r="C875" s="7" t="s">
        <v>1637</v>
      </c>
      <c r="D875" s="7">
        <v>2723</v>
      </c>
      <c r="E875" s="6" t="str">
        <f>"赵西凯"</f>
        <v>赵西凯</v>
      </c>
      <c r="F875" s="7" t="s">
        <v>1638</v>
      </c>
    </row>
    <row r="876" spans="1:6" ht="24.75" customHeight="1">
      <c r="A876" s="5">
        <v>874</v>
      </c>
      <c r="B876" s="6" t="str">
        <f>"周英良"</f>
        <v>周英良</v>
      </c>
      <c r="C876" s="7" t="s">
        <v>1639</v>
      </c>
      <c r="D876" s="7">
        <v>2724</v>
      </c>
      <c r="E876" s="6" t="str">
        <f>"吴军"</f>
        <v>吴军</v>
      </c>
      <c r="F876" s="7" t="s">
        <v>1640</v>
      </c>
    </row>
    <row r="877" spans="1:6" ht="24.75" customHeight="1">
      <c r="A877" s="5">
        <v>875</v>
      </c>
      <c r="B877" s="6" t="str">
        <f>"王元利"</f>
        <v>王元利</v>
      </c>
      <c r="C877" s="7" t="s">
        <v>1641</v>
      </c>
      <c r="D877" s="7">
        <v>2725</v>
      </c>
      <c r="E877" s="6" t="str">
        <f>"许炳甲"</f>
        <v>许炳甲</v>
      </c>
      <c r="F877" s="7" t="s">
        <v>1386</v>
      </c>
    </row>
    <row r="878" spans="1:6" ht="24.75" customHeight="1">
      <c r="A878" s="5">
        <v>876</v>
      </c>
      <c r="B878" s="6" t="str">
        <f>"符琬曼"</f>
        <v>符琬曼</v>
      </c>
      <c r="C878" s="7" t="s">
        <v>1642</v>
      </c>
      <c r="D878" s="7">
        <v>2726</v>
      </c>
      <c r="E878" s="6" t="str">
        <f>"黄志明"</f>
        <v>黄志明</v>
      </c>
      <c r="F878" s="7" t="s">
        <v>1643</v>
      </c>
    </row>
    <row r="879" spans="1:6" ht="24.75" customHeight="1">
      <c r="A879" s="5">
        <v>877</v>
      </c>
      <c r="B879" s="6" t="str">
        <f>"裴泊伍"</f>
        <v>裴泊伍</v>
      </c>
      <c r="C879" s="7" t="s">
        <v>1644</v>
      </c>
      <c r="D879" s="7">
        <v>2727</v>
      </c>
      <c r="E879" s="6" t="str">
        <f>"王思凯"</f>
        <v>王思凯</v>
      </c>
      <c r="F879" s="7" t="s">
        <v>1645</v>
      </c>
    </row>
    <row r="880" spans="1:6" ht="24.75" customHeight="1">
      <c r="A880" s="5">
        <v>878</v>
      </c>
      <c r="B880" s="6" t="str">
        <f>"黄秋香"</f>
        <v>黄秋香</v>
      </c>
      <c r="C880" s="7" t="s">
        <v>1646</v>
      </c>
      <c r="D880" s="7">
        <v>2728</v>
      </c>
      <c r="E880" s="6" t="str">
        <f>"林明明 "</f>
        <v>林明明 </v>
      </c>
      <c r="F880" s="7" t="s">
        <v>1647</v>
      </c>
    </row>
    <row r="881" spans="1:6" ht="24.75" customHeight="1">
      <c r="A881" s="5">
        <v>879</v>
      </c>
      <c r="B881" s="6" t="str">
        <f>"梁建花"</f>
        <v>梁建花</v>
      </c>
      <c r="C881" s="7" t="s">
        <v>1648</v>
      </c>
      <c r="D881" s="7">
        <v>2729</v>
      </c>
      <c r="E881" s="6" t="str">
        <f>"李绍坚"</f>
        <v>李绍坚</v>
      </c>
      <c r="F881" s="7" t="s">
        <v>1649</v>
      </c>
    </row>
    <row r="882" spans="1:6" ht="24.75" customHeight="1">
      <c r="A882" s="5">
        <v>880</v>
      </c>
      <c r="B882" s="6" t="str">
        <f>"李秋娟"</f>
        <v>李秋娟</v>
      </c>
      <c r="C882" s="7" t="s">
        <v>1650</v>
      </c>
      <c r="D882" s="7">
        <v>2730</v>
      </c>
      <c r="E882" s="6" t="str">
        <f>"王毓赋"</f>
        <v>王毓赋</v>
      </c>
      <c r="F882" s="7" t="s">
        <v>1651</v>
      </c>
    </row>
    <row r="883" spans="1:6" ht="24.75" customHeight="1">
      <c r="A883" s="5">
        <v>881</v>
      </c>
      <c r="B883" s="6" t="str">
        <f>"王德靖"</f>
        <v>王德靖</v>
      </c>
      <c r="C883" s="7" t="s">
        <v>1652</v>
      </c>
      <c r="D883" s="7">
        <v>2731</v>
      </c>
      <c r="E883" s="6" t="str">
        <f>"廖会理"</f>
        <v>廖会理</v>
      </c>
      <c r="F883" s="7" t="s">
        <v>1653</v>
      </c>
    </row>
    <row r="884" spans="1:6" ht="24.75" customHeight="1">
      <c r="A884" s="5">
        <v>882</v>
      </c>
      <c r="B884" s="6" t="str">
        <f>"谢彝梅"</f>
        <v>谢彝梅</v>
      </c>
      <c r="C884" s="7" t="s">
        <v>1654</v>
      </c>
      <c r="D884" s="7">
        <v>2732</v>
      </c>
      <c r="E884" s="6" t="str">
        <f>"李海涛"</f>
        <v>李海涛</v>
      </c>
      <c r="F884" s="7" t="s">
        <v>1655</v>
      </c>
    </row>
    <row r="885" spans="1:6" ht="24.75" customHeight="1">
      <c r="A885" s="5">
        <v>883</v>
      </c>
      <c r="B885" s="6" t="str">
        <f>"杜瑞芬"</f>
        <v>杜瑞芬</v>
      </c>
      <c r="C885" s="7" t="s">
        <v>1656</v>
      </c>
      <c r="D885" s="7">
        <v>2733</v>
      </c>
      <c r="E885" s="6" t="str">
        <f>"林鹏"</f>
        <v>林鹏</v>
      </c>
      <c r="F885" s="7" t="s">
        <v>1657</v>
      </c>
    </row>
    <row r="886" spans="1:6" ht="24.75" customHeight="1">
      <c r="A886" s="5">
        <v>884</v>
      </c>
      <c r="B886" s="6" t="str">
        <f>"段泽花"</f>
        <v>段泽花</v>
      </c>
      <c r="C886" s="7" t="s">
        <v>1658</v>
      </c>
      <c r="D886" s="7">
        <v>2734</v>
      </c>
      <c r="E886" s="6" t="str">
        <f>"甘祖栋"</f>
        <v>甘祖栋</v>
      </c>
      <c r="F886" s="7" t="s">
        <v>1659</v>
      </c>
    </row>
    <row r="887" spans="1:6" ht="24.75" customHeight="1">
      <c r="A887" s="5">
        <v>885</v>
      </c>
      <c r="B887" s="6" t="str">
        <f>"谭晓莹"</f>
        <v>谭晓莹</v>
      </c>
      <c r="C887" s="7" t="s">
        <v>1660</v>
      </c>
      <c r="D887" s="7">
        <v>2735</v>
      </c>
      <c r="E887" s="6" t="str">
        <f>"李少强"</f>
        <v>李少强</v>
      </c>
      <c r="F887" s="7" t="s">
        <v>1661</v>
      </c>
    </row>
    <row r="888" spans="1:6" ht="24.75" customHeight="1">
      <c r="A888" s="5">
        <v>886</v>
      </c>
      <c r="B888" s="6" t="str">
        <f>"谢婕妤"</f>
        <v>谢婕妤</v>
      </c>
      <c r="C888" s="7" t="s">
        <v>1662</v>
      </c>
      <c r="D888" s="7">
        <v>2736</v>
      </c>
      <c r="E888" s="6" t="str">
        <f>"王清"</f>
        <v>王清</v>
      </c>
      <c r="F888" s="7" t="s">
        <v>1663</v>
      </c>
    </row>
    <row r="889" spans="1:6" ht="24.75" customHeight="1">
      <c r="A889" s="5">
        <v>887</v>
      </c>
      <c r="B889" s="6" t="str">
        <f>"莫盈盈"</f>
        <v>莫盈盈</v>
      </c>
      <c r="C889" s="7" t="s">
        <v>1664</v>
      </c>
      <c r="D889" s="7">
        <v>2737</v>
      </c>
      <c r="E889" s="6" t="str">
        <f>"郭鸿淞"</f>
        <v>郭鸿淞</v>
      </c>
      <c r="F889" s="7" t="s">
        <v>1665</v>
      </c>
    </row>
    <row r="890" spans="1:6" ht="24.75" customHeight="1">
      <c r="A890" s="5">
        <v>888</v>
      </c>
      <c r="B890" s="6" t="str">
        <f>"潘燕冰"</f>
        <v>潘燕冰</v>
      </c>
      <c r="C890" s="7" t="s">
        <v>1666</v>
      </c>
      <c r="D890" s="7">
        <v>2738</v>
      </c>
      <c r="E890" s="6" t="str">
        <f>"符卓"</f>
        <v>符卓</v>
      </c>
      <c r="F890" s="7" t="s">
        <v>1667</v>
      </c>
    </row>
    <row r="891" spans="1:6" ht="24.75" customHeight="1">
      <c r="A891" s="5">
        <v>889</v>
      </c>
      <c r="B891" s="6" t="str">
        <f>"王翔"</f>
        <v>王翔</v>
      </c>
      <c r="C891" s="7" t="s">
        <v>516</v>
      </c>
      <c r="D891" s="7">
        <v>2739</v>
      </c>
      <c r="E891" s="6" t="str">
        <f>"郭鑫豪"</f>
        <v>郭鑫豪</v>
      </c>
      <c r="F891" s="7" t="s">
        <v>1668</v>
      </c>
    </row>
    <row r="892" spans="1:6" ht="24.75" customHeight="1">
      <c r="A892" s="5">
        <v>890</v>
      </c>
      <c r="B892" s="6" t="str">
        <f>"尹椰琳"</f>
        <v>尹椰琳</v>
      </c>
      <c r="C892" s="7" t="s">
        <v>1669</v>
      </c>
      <c r="D892" s="7">
        <v>2740</v>
      </c>
      <c r="E892" s="6" t="str">
        <f>"王海涛"</f>
        <v>王海涛</v>
      </c>
      <c r="F892" s="7" t="s">
        <v>1670</v>
      </c>
    </row>
    <row r="893" spans="1:6" ht="24.75" customHeight="1">
      <c r="A893" s="5">
        <v>891</v>
      </c>
      <c r="B893" s="6" t="str">
        <f>"陈佳强"</f>
        <v>陈佳强</v>
      </c>
      <c r="C893" s="7" t="s">
        <v>113</v>
      </c>
      <c r="D893" s="7">
        <v>2741</v>
      </c>
      <c r="E893" s="6" t="str">
        <f>"黄丽梅"</f>
        <v>黄丽梅</v>
      </c>
      <c r="F893" s="7" t="s">
        <v>1671</v>
      </c>
    </row>
    <row r="894" spans="1:6" ht="24.75" customHeight="1">
      <c r="A894" s="5">
        <v>892</v>
      </c>
      <c r="B894" s="6" t="str">
        <f>"何小丽"</f>
        <v>何小丽</v>
      </c>
      <c r="C894" s="7" t="s">
        <v>1672</v>
      </c>
      <c r="D894" s="7">
        <v>2742</v>
      </c>
      <c r="E894" s="6" t="str">
        <f>"王伟"</f>
        <v>王伟</v>
      </c>
      <c r="F894" s="7" t="s">
        <v>1673</v>
      </c>
    </row>
    <row r="895" spans="1:6" ht="24.75" customHeight="1">
      <c r="A895" s="5">
        <v>893</v>
      </c>
      <c r="B895" s="6" t="str">
        <f>"贺谷靖"</f>
        <v>贺谷靖</v>
      </c>
      <c r="C895" s="7" t="s">
        <v>1674</v>
      </c>
      <c r="D895" s="7">
        <v>2743</v>
      </c>
      <c r="E895" s="6" t="str">
        <f>"莫章玲"</f>
        <v>莫章玲</v>
      </c>
      <c r="F895" s="7" t="s">
        <v>1675</v>
      </c>
    </row>
    <row r="896" spans="1:6" ht="24.75" customHeight="1">
      <c r="A896" s="5">
        <v>894</v>
      </c>
      <c r="B896" s="6" t="str">
        <f>"蔡爱芳"</f>
        <v>蔡爱芳</v>
      </c>
      <c r="C896" s="7" t="s">
        <v>1676</v>
      </c>
      <c r="D896" s="7">
        <v>2744</v>
      </c>
      <c r="E896" s="6" t="str">
        <f>"王江"</f>
        <v>王江</v>
      </c>
      <c r="F896" s="7" t="s">
        <v>1677</v>
      </c>
    </row>
    <row r="897" spans="1:6" ht="24.75" customHeight="1">
      <c r="A897" s="5">
        <v>895</v>
      </c>
      <c r="B897" s="6" t="str">
        <f>"林陈陶"</f>
        <v>林陈陶</v>
      </c>
      <c r="C897" s="7" t="s">
        <v>1678</v>
      </c>
      <c r="D897" s="7">
        <v>2745</v>
      </c>
      <c r="E897" s="6" t="str">
        <f>"卢家亮"</f>
        <v>卢家亮</v>
      </c>
      <c r="F897" s="7" t="s">
        <v>1679</v>
      </c>
    </row>
    <row r="898" spans="1:6" ht="24.75" customHeight="1">
      <c r="A898" s="5">
        <v>896</v>
      </c>
      <c r="B898" s="6" t="str">
        <f>"侯雨辰"</f>
        <v>侯雨辰</v>
      </c>
      <c r="C898" s="7" t="s">
        <v>1680</v>
      </c>
      <c r="D898" s="7">
        <v>2746</v>
      </c>
      <c r="E898" s="6" t="str">
        <f>"李雅"</f>
        <v>李雅</v>
      </c>
      <c r="F898" s="7" t="s">
        <v>1681</v>
      </c>
    </row>
    <row r="899" spans="1:6" ht="24.75" customHeight="1">
      <c r="A899" s="5">
        <v>897</v>
      </c>
      <c r="B899" s="6" t="str">
        <f>"黄启荟"</f>
        <v>黄启荟</v>
      </c>
      <c r="C899" s="7" t="s">
        <v>1306</v>
      </c>
      <c r="D899" s="7">
        <v>2747</v>
      </c>
      <c r="E899" s="6" t="str">
        <f>"林慧"</f>
        <v>林慧</v>
      </c>
      <c r="F899" s="7" t="s">
        <v>1082</v>
      </c>
    </row>
    <row r="900" spans="1:6" ht="24.75" customHeight="1">
      <c r="A900" s="5">
        <v>898</v>
      </c>
      <c r="B900" s="6" t="str">
        <f>"郑惠玲"</f>
        <v>郑惠玲</v>
      </c>
      <c r="C900" s="7" t="s">
        <v>1682</v>
      </c>
      <c r="D900" s="7">
        <v>2748</v>
      </c>
      <c r="E900" s="6" t="str">
        <f>"杨大龙"</f>
        <v>杨大龙</v>
      </c>
      <c r="F900" s="7" t="s">
        <v>1683</v>
      </c>
    </row>
    <row r="901" spans="1:6" ht="24.75" customHeight="1">
      <c r="A901" s="5">
        <v>899</v>
      </c>
      <c r="B901" s="6" t="str">
        <f>"孙槊"</f>
        <v>孙槊</v>
      </c>
      <c r="C901" s="7" t="s">
        <v>1684</v>
      </c>
      <c r="D901" s="7">
        <v>2749</v>
      </c>
      <c r="E901" s="6" t="str">
        <f>"王康州"</f>
        <v>王康州</v>
      </c>
      <c r="F901" s="7" t="s">
        <v>1685</v>
      </c>
    </row>
    <row r="902" spans="1:6" ht="24.75" customHeight="1">
      <c r="A902" s="5">
        <v>900</v>
      </c>
      <c r="B902" s="6" t="str">
        <f>"张园艾"</f>
        <v>张园艾</v>
      </c>
      <c r="C902" s="7" t="s">
        <v>953</v>
      </c>
      <c r="D902" s="7">
        <v>2750</v>
      </c>
      <c r="E902" s="6" t="str">
        <f>"谢海玲"</f>
        <v>谢海玲</v>
      </c>
      <c r="F902" s="7" t="s">
        <v>1686</v>
      </c>
    </row>
    <row r="903" spans="1:6" ht="24.75" customHeight="1">
      <c r="A903" s="5">
        <v>901</v>
      </c>
      <c r="B903" s="6" t="str">
        <f>"姜雪滢"</f>
        <v>姜雪滢</v>
      </c>
      <c r="C903" s="7" t="s">
        <v>1687</v>
      </c>
      <c r="D903" s="7">
        <v>2751</v>
      </c>
      <c r="E903" s="6" t="str">
        <f>"蔡南南"</f>
        <v>蔡南南</v>
      </c>
      <c r="F903" s="7" t="s">
        <v>1688</v>
      </c>
    </row>
    <row r="904" spans="1:6" ht="24.75" customHeight="1">
      <c r="A904" s="5">
        <v>902</v>
      </c>
      <c r="B904" s="6" t="str">
        <f>"何长珏"</f>
        <v>何长珏</v>
      </c>
      <c r="C904" s="7" t="s">
        <v>1689</v>
      </c>
      <c r="D904" s="7">
        <v>2752</v>
      </c>
      <c r="E904" s="6" t="str">
        <f>"古龙娇"</f>
        <v>古龙娇</v>
      </c>
      <c r="F904" s="7" t="s">
        <v>1690</v>
      </c>
    </row>
    <row r="905" spans="1:6" ht="24.75" customHeight="1">
      <c r="A905" s="5">
        <v>903</v>
      </c>
      <c r="B905" s="6" t="str">
        <f>"赵珠月"</f>
        <v>赵珠月</v>
      </c>
      <c r="C905" s="7" t="s">
        <v>1691</v>
      </c>
      <c r="D905" s="7">
        <v>2753</v>
      </c>
      <c r="E905" s="6" t="str">
        <f>"吴素艳"</f>
        <v>吴素艳</v>
      </c>
      <c r="F905" s="7" t="s">
        <v>1692</v>
      </c>
    </row>
    <row r="906" spans="1:6" ht="24.75" customHeight="1">
      <c r="A906" s="5">
        <v>904</v>
      </c>
      <c r="B906" s="6" t="str">
        <f>"陈雅茹"</f>
        <v>陈雅茹</v>
      </c>
      <c r="C906" s="7" t="s">
        <v>1693</v>
      </c>
      <c r="D906" s="7">
        <v>2754</v>
      </c>
      <c r="E906" s="6" t="str">
        <f>"周金霞"</f>
        <v>周金霞</v>
      </c>
      <c r="F906" s="7" t="s">
        <v>1694</v>
      </c>
    </row>
    <row r="907" spans="1:6" ht="24.75" customHeight="1">
      <c r="A907" s="5">
        <v>905</v>
      </c>
      <c r="B907" s="6" t="str">
        <f>"王育"</f>
        <v>王育</v>
      </c>
      <c r="C907" s="7" t="s">
        <v>1695</v>
      </c>
      <c r="D907" s="7">
        <v>2755</v>
      </c>
      <c r="E907" s="6" t="str">
        <f>"陈佳淇"</f>
        <v>陈佳淇</v>
      </c>
      <c r="F907" s="7" t="s">
        <v>1696</v>
      </c>
    </row>
    <row r="908" spans="1:6" ht="24.75" customHeight="1">
      <c r="A908" s="5">
        <v>906</v>
      </c>
      <c r="B908" s="6" t="str">
        <f>"林香杏 "</f>
        <v>林香杏 </v>
      </c>
      <c r="C908" s="7" t="s">
        <v>1697</v>
      </c>
      <c r="D908" s="7">
        <v>2756</v>
      </c>
      <c r="E908" s="6" t="str">
        <f>"洪小静"</f>
        <v>洪小静</v>
      </c>
      <c r="F908" s="7" t="s">
        <v>1698</v>
      </c>
    </row>
    <row r="909" spans="1:6" ht="24.75" customHeight="1">
      <c r="A909" s="5">
        <v>907</v>
      </c>
      <c r="B909" s="6" t="str">
        <f>"陈文婷"</f>
        <v>陈文婷</v>
      </c>
      <c r="C909" s="7" t="s">
        <v>1699</v>
      </c>
      <c r="D909" s="7">
        <v>2757</v>
      </c>
      <c r="E909" s="6" t="str">
        <f>"黄月洁"</f>
        <v>黄月洁</v>
      </c>
      <c r="F909" s="7" t="s">
        <v>1700</v>
      </c>
    </row>
    <row r="910" spans="1:6" ht="24.75" customHeight="1">
      <c r="A910" s="5">
        <v>908</v>
      </c>
      <c r="B910" s="6" t="str">
        <f>"许鸿荣"</f>
        <v>许鸿荣</v>
      </c>
      <c r="C910" s="7" t="s">
        <v>1701</v>
      </c>
      <c r="D910" s="7">
        <v>2758</v>
      </c>
      <c r="E910" s="6" t="str">
        <f>"邱旭"</f>
        <v>邱旭</v>
      </c>
      <c r="F910" s="7" t="s">
        <v>1702</v>
      </c>
    </row>
    <row r="911" spans="1:6" ht="24.75" customHeight="1">
      <c r="A911" s="5">
        <v>909</v>
      </c>
      <c r="B911" s="6" t="str">
        <f>"王小帅"</f>
        <v>王小帅</v>
      </c>
      <c r="C911" s="7" t="s">
        <v>1703</v>
      </c>
      <c r="D911" s="7">
        <v>2759</v>
      </c>
      <c r="E911" s="6" t="str">
        <f>"李林薇"</f>
        <v>李林薇</v>
      </c>
      <c r="F911" s="7" t="s">
        <v>1704</v>
      </c>
    </row>
    <row r="912" spans="1:6" ht="24.75" customHeight="1">
      <c r="A912" s="5">
        <v>910</v>
      </c>
      <c r="B912" s="6" t="str">
        <f>"冯子娴"</f>
        <v>冯子娴</v>
      </c>
      <c r="C912" s="7" t="s">
        <v>1238</v>
      </c>
      <c r="D912" s="7">
        <v>2760</v>
      </c>
      <c r="E912" s="6" t="str">
        <f>"陈晓宇"</f>
        <v>陈晓宇</v>
      </c>
      <c r="F912" s="7" t="s">
        <v>1705</v>
      </c>
    </row>
    <row r="913" spans="1:6" ht="24.75" customHeight="1">
      <c r="A913" s="5">
        <v>911</v>
      </c>
      <c r="B913" s="6" t="str">
        <f>"陈景峰"</f>
        <v>陈景峰</v>
      </c>
      <c r="C913" s="7" t="s">
        <v>1706</v>
      </c>
      <c r="D913" s="7">
        <v>2761</v>
      </c>
      <c r="E913" s="6" t="str">
        <f>"林艳"</f>
        <v>林艳</v>
      </c>
      <c r="F913" s="7" t="s">
        <v>1707</v>
      </c>
    </row>
    <row r="914" spans="1:6" ht="24.75" customHeight="1">
      <c r="A914" s="5">
        <v>912</v>
      </c>
      <c r="B914" s="6" t="str">
        <f>"吴柏英"</f>
        <v>吴柏英</v>
      </c>
      <c r="C914" s="7" t="s">
        <v>1708</v>
      </c>
      <c r="D914" s="7">
        <v>2762</v>
      </c>
      <c r="E914" s="6" t="str">
        <f>"黎俊希"</f>
        <v>黎俊希</v>
      </c>
      <c r="F914" s="7" t="s">
        <v>744</v>
      </c>
    </row>
    <row r="915" spans="1:6" ht="24.75" customHeight="1">
      <c r="A915" s="5">
        <v>913</v>
      </c>
      <c r="B915" s="6" t="str">
        <f>"周妹"</f>
        <v>周妹</v>
      </c>
      <c r="C915" s="7" t="s">
        <v>1709</v>
      </c>
      <c r="D915" s="7">
        <v>2763</v>
      </c>
      <c r="E915" s="6" t="str">
        <f>"陈玉清"</f>
        <v>陈玉清</v>
      </c>
      <c r="F915" s="7" t="s">
        <v>1710</v>
      </c>
    </row>
    <row r="916" spans="1:6" ht="24.75" customHeight="1">
      <c r="A916" s="5">
        <v>914</v>
      </c>
      <c r="B916" s="6" t="str">
        <f>"杨滢暄"</f>
        <v>杨滢暄</v>
      </c>
      <c r="C916" s="7" t="s">
        <v>1711</v>
      </c>
      <c r="D916" s="7">
        <v>2764</v>
      </c>
      <c r="E916" s="6" t="str">
        <f>"刘元翔"</f>
        <v>刘元翔</v>
      </c>
      <c r="F916" s="7" t="s">
        <v>1712</v>
      </c>
    </row>
    <row r="917" spans="1:6" ht="24.75" customHeight="1">
      <c r="A917" s="5">
        <v>915</v>
      </c>
      <c r="B917" s="6" t="str">
        <f>"徐佳伟"</f>
        <v>徐佳伟</v>
      </c>
      <c r="C917" s="7" t="s">
        <v>1713</v>
      </c>
      <c r="D917" s="7">
        <v>2765</v>
      </c>
      <c r="E917" s="6" t="str">
        <f>"吴青穗"</f>
        <v>吴青穗</v>
      </c>
      <c r="F917" s="7" t="s">
        <v>1714</v>
      </c>
    </row>
    <row r="918" spans="1:6" ht="24.75" customHeight="1">
      <c r="A918" s="5">
        <v>916</v>
      </c>
      <c r="B918" s="6" t="str">
        <f>"张雨晴"</f>
        <v>张雨晴</v>
      </c>
      <c r="C918" s="7" t="s">
        <v>1715</v>
      </c>
      <c r="D918" s="7">
        <v>2766</v>
      </c>
      <c r="E918" s="6" t="str">
        <f>"陈积婷"</f>
        <v>陈积婷</v>
      </c>
      <c r="F918" s="7" t="s">
        <v>1716</v>
      </c>
    </row>
    <row r="919" spans="1:6" ht="24.75" customHeight="1">
      <c r="A919" s="5">
        <v>917</v>
      </c>
      <c r="B919" s="6" t="str">
        <f>"杜芳转"</f>
        <v>杜芳转</v>
      </c>
      <c r="C919" s="7" t="s">
        <v>1717</v>
      </c>
      <c r="D919" s="7">
        <v>2767</v>
      </c>
      <c r="E919" s="6" t="str">
        <f>"林倩伊"</f>
        <v>林倩伊</v>
      </c>
      <c r="F919" s="7" t="s">
        <v>1718</v>
      </c>
    </row>
    <row r="920" spans="1:6" ht="24.75" customHeight="1">
      <c r="A920" s="5">
        <v>918</v>
      </c>
      <c r="B920" s="6" t="str">
        <f>"乔爽"</f>
        <v>乔爽</v>
      </c>
      <c r="C920" s="7" t="s">
        <v>1719</v>
      </c>
      <c r="D920" s="7">
        <v>2768</v>
      </c>
      <c r="E920" s="6" t="str">
        <f>"李才燕"</f>
        <v>李才燕</v>
      </c>
      <c r="F920" s="7" t="s">
        <v>1720</v>
      </c>
    </row>
    <row r="921" spans="1:6" ht="24.75" customHeight="1">
      <c r="A921" s="5">
        <v>919</v>
      </c>
      <c r="B921" s="6" t="str">
        <f>"郑芊芊"</f>
        <v>郑芊芊</v>
      </c>
      <c r="C921" s="7" t="s">
        <v>1721</v>
      </c>
      <c r="D921" s="7">
        <v>2769</v>
      </c>
      <c r="E921" s="6" t="str">
        <f>"陈明辉"</f>
        <v>陈明辉</v>
      </c>
      <c r="F921" s="7" t="s">
        <v>1722</v>
      </c>
    </row>
    <row r="922" spans="1:6" ht="24.75" customHeight="1">
      <c r="A922" s="5">
        <v>920</v>
      </c>
      <c r="B922" s="6" t="str">
        <f>"陈明情"</f>
        <v>陈明情</v>
      </c>
      <c r="C922" s="7" t="s">
        <v>1723</v>
      </c>
      <c r="D922" s="7">
        <v>2770</v>
      </c>
      <c r="E922" s="6" t="str">
        <f>"王雅婷"</f>
        <v>王雅婷</v>
      </c>
      <c r="F922" s="7" t="s">
        <v>1724</v>
      </c>
    </row>
    <row r="923" spans="1:6" ht="24.75" customHeight="1">
      <c r="A923" s="5">
        <v>921</v>
      </c>
      <c r="B923" s="6" t="str">
        <f>"陈文倩"</f>
        <v>陈文倩</v>
      </c>
      <c r="C923" s="7" t="s">
        <v>1599</v>
      </c>
      <c r="D923" s="7">
        <v>2771</v>
      </c>
      <c r="E923" s="6" t="str">
        <f>"符小娟"</f>
        <v>符小娟</v>
      </c>
      <c r="F923" s="7" t="s">
        <v>1148</v>
      </c>
    </row>
    <row r="924" spans="1:6" ht="24.75" customHeight="1">
      <c r="A924" s="5">
        <v>922</v>
      </c>
      <c r="B924" s="6" t="str">
        <f>"冯静静"</f>
        <v>冯静静</v>
      </c>
      <c r="C924" s="7" t="s">
        <v>1394</v>
      </c>
      <c r="D924" s="7">
        <v>2772</v>
      </c>
      <c r="E924" s="6" t="str">
        <f>"徐珍"</f>
        <v>徐珍</v>
      </c>
      <c r="F924" s="7" t="s">
        <v>441</v>
      </c>
    </row>
    <row r="925" spans="1:6" ht="24.75" customHeight="1">
      <c r="A925" s="5">
        <v>923</v>
      </c>
      <c r="B925" s="6" t="str">
        <f>"王楷"</f>
        <v>王楷</v>
      </c>
      <c r="C925" s="7" t="s">
        <v>1725</v>
      </c>
      <c r="D925" s="7">
        <v>2773</v>
      </c>
      <c r="E925" s="6" t="str">
        <f>"何璐羽"</f>
        <v>何璐羽</v>
      </c>
      <c r="F925" s="7" t="s">
        <v>1085</v>
      </c>
    </row>
    <row r="926" spans="1:6" ht="24.75" customHeight="1">
      <c r="A926" s="5">
        <v>924</v>
      </c>
      <c r="B926" s="6" t="str">
        <f>"符歆悦"</f>
        <v>符歆悦</v>
      </c>
      <c r="C926" s="7" t="s">
        <v>1726</v>
      </c>
      <c r="D926" s="7">
        <v>2774</v>
      </c>
      <c r="E926" s="6" t="str">
        <f>"唐婷婷"</f>
        <v>唐婷婷</v>
      </c>
      <c r="F926" s="7" t="s">
        <v>1727</v>
      </c>
    </row>
    <row r="927" spans="1:6" ht="24.75" customHeight="1">
      <c r="A927" s="5">
        <v>925</v>
      </c>
      <c r="B927" s="6" t="str">
        <f>"刘禄鹏"</f>
        <v>刘禄鹏</v>
      </c>
      <c r="C927" s="7" t="s">
        <v>1728</v>
      </c>
      <c r="D927" s="7">
        <v>2775</v>
      </c>
      <c r="E927" s="6" t="str">
        <f>"唐桃湘"</f>
        <v>唐桃湘</v>
      </c>
      <c r="F927" s="7" t="s">
        <v>1729</v>
      </c>
    </row>
    <row r="928" spans="1:6" ht="24.75" customHeight="1">
      <c r="A928" s="5">
        <v>926</v>
      </c>
      <c r="B928" s="6" t="str">
        <f>"肖连生"</f>
        <v>肖连生</v>
      </c>
      <c r="C928" s="7" t="s">
        <v>1730</v>
      </c>
      <c r="D928" s="7">
        <v>2776</v>
      </c>
      <c r="E928" s="6" t="str">
        <f>"王艳艳"</f>
        <v>王艳艳</v>
      </c>
      <c r="F928" s="7" t="s">
        <v>1731</v>
      </c>
    </row>
    <row r="929" spans="1:6" ht="24.75" customHeight="1">
      <c r="A929" s="5">
        <v>927</v>
      </c>
      <c r="B929" s="6" t="str">
        <f>"欧平静"</f>
        <v>欧平静</v>
      </c>
      <c r="C929" s="7" t="s">
        <v>1732</v>
      </c>
      <c r="D929" s="7">
        <v>2777</v>
      </c>
      <c r="E929" s="6" t="str">
        <f>"王紫玉"</f>
        <v>王紫玉</v>
      </c>
      <c r="F929" s="7" t="s">
        <v>1733</v>
      </c>
    </row>
    <row r="930" spans="1:6" ht="24.75" customHeight="1">
      <c r="A930" s="5">
        <v>928</v>
      </c>
      <c r="B930" s="6" t="str">
        <f>"严丹婷"</f>
        <v>严丹婷</v>
      </c>
      <c r="C930" s="7" t="s">
        <v>1734</v>
      </c>
      <c r="D930" s="7">
        <v>2778</v>
      </c>
      <c r="E930" s="6" t="str">
        <f>"吴东龙"</f>
        <v>吴东龙</v>
      </c>
      <c r="F930" s="7" t="s">
        <v>1735</v>
      </c>
    </row>
    <row r="931" spans="1:6" ht="24.75" customHeight="1">
      <c r="A931" s="5">
        <v>929</v>
      </c>
      <c r="B931" s="6" t="str">
        <f>"林玮"</f>
        <v>林玮</v>
      </c>
      <c r="C931" s="7" t="s">
        <v>1736</v>
      </c>
      <c r="D931" s="7">
        <v>2779</v>
      </c>
      <c r="E931" s="6" t="str">
        <f>"彭轩睿"</f>
        <v>彭轩睿</v>
      </c>
      <c r="F931" s="7" t="s">
        <v>1737</v>
      </c>
    </row>
    <row r="932" spans="1:6" ht="24.75" customHeight="1">
      <c r="A932" s="5">
        <v>930</v>
      </c>
      <c r="B932" s="6" t="str">
        <f>"符永康"</f>
        <v>符永康</v>
      </c>
      <c r="C932" s="7" t="s">
        <v>1738</v>
      </c>
      <c r="D932" s="7">
        <v>2780</v>
      </c>
      <c r="E932" s="6" t="str">
        <f>"林鸿卿"</f>
        <v>林鸿卿</v>
      </c>
      <c r="F932" s="7" t="s">
        <v>1739</v>
      </c>
    </row>
    <row r="933" spans="1:6" ht="24.75" customHeight="1">
      <c r="A933" s="5">
        <v>931</v>
      </c>
      <c r="B933" s="6" t="str">
        <f>"宁显慧"</f>
        <v>宁显慧</v>
      </c>
      <c r="C933" s="7" t="s">
        <v>1446</v>
      </c>
      <c r="D933" s="7">
        <v>2781</v>
      </c>
      <c r="E933" s="6" t="str">
        <f>"林世溥"</f>
        <v>林世溥</v>
      </c>
      <c r="F933" s="7" t="s">
        <v>1740</v>
      </c>
    </row>
    <row r="934" spans="1:6" ht="24.75" customHeight="1">
      <c r="A934" s="5">
        <v>932</v>
      </c>
      <c r="B934" s="6" t="str">
        <f>"欧莉娜"</f>
        <v>欧莉娜</v>
      </c>
      <c r="C934" s="7" t="s">
        <v>1741</v>
      </c>
      <c r="D934" s="7">
        <v>2782</v>
      </c>
      <c r="E934" s="6" t="str">
        <f>"邢皓翔"</f>
        <v>邢皓翔</v>
      </c>
      <c r="F934" s="7" t="s">
        <v>1742</v>
      </c>
    </row>
    <row r="935" spans="1:6" ht="24.75" customHeight="1">
      <c r="A935" s="5">
        <v>933</v>
      </c>
      <c r="B935" s="6" t="str">
        <f>"符传兵"</f>
        <v>符传兵</v>
      </c>
      <c r="C935" s="7" t="s">
        <v>1743</v>
      </c>
      <c r="D935" s="7">
        <v>2783</v>
      </c>
      <c r="E935" s="6" t="str">
        <f>"吴坤玉"</f>
        <v>吴坤玉</v>
      </c>
      <c r="F935" s="7" t="s">
        <v>1744</v>
      </c>
    </row>
    <row r="936" spans="1:6" ht="24.75" customHeight="1">
      <c r="A936" s="5">
        <v>934</v>
      </c>
      <c r="B936" s="6" t="str">
        <f>"欧乃瑞"</f>
        <v>欧乃瑞</v>
      </c>
      <c r="C936" s="7" t="s">
        <v>1745</v>
      </c>
      <c r="D936" s="7">
        <v>2784</v>
      </c>
      <c r="E936" s="6" t="str">
        <f>"林道忠"</f>
        <v>林道忠</v>
      </c>
      <c r="F936" s="7" t="s">
        <v>570</v>
      </c>
    </row>
    <row r="937" spans="1:6" ht="24.75" customHeight="1">
      <c r="A937" s="5">
        <v>935</v>
      </c>
      <c r="B937" s="6" t="str">
        <f>"符佳慧"</f>
        <v>符佳慧</v>
      </c>
      <c r="C937" s="7" t="s">
        <v>1746</v>
      </c>
      <c r="D937" s="7">
        <v>2785</v>
      </c>
      <c r="E937" s="6" t="str">
        <f>"王金莜"</f>
        <v>王金莜</v>
      </c>
      <c r="F937" s="7" t="s">
        <v>466</v>
      </c>
    </row>
    <row r="938" spans="1:6" ht="24.75" customHeight="1">
      <c r="A938" s="5">
        <v>936</v>
      </c>
      <c r="B938" s="6" t="str">
        <f>"王艺泽"</f>
        <v>王艺泽</v>
      </c>
      <c r="C938" s="7" t="s">
        <v>1747</v>
      </c>
      <c r="D938" s="7">
        <v>2786</v>
      </c>
      <c r="E938" s="6" t="str">
        <f>"符大志"</f>
        <v>符大志</v>
      </c>
      <c r="F938" s="7" t="s">
        <v>1748</v>
      </c>
    </row>
    <row r="939" spans="1:6" ht="24.75" customHeight="1">
      <c r="A939" s="5">
        <v>937</v>
      </c>
      <c r="B939" s="6" t="str">
        <f>"符荣誉"</f>
        <v>符荣誉</v>
      </c>
      <c r="C939" s="7" t="s">
        <v>1749</v>
      </c>
      <c r="D939" s="7">
        <v>2787</v>
      </c>
      <c r="E939" s="6" t="str">
        <f>"符大欢"</f>
        <v>符大欢</v>
      </c>
      <c r="F939" s="7" t="s">
        <v>755</v>
      </c>
    </row>
    <row r="940" spans="1:6" ht="24.75" customHeight="1">
      <c r="A940" s="5">
        <v>938</v>
      </c>
      <c r="B940" s="6" t="str">
        <f>"石灵欣"</f>
        <v>石灵欣</v>
      </c>
      <c r="C940" s="7" t="s">
        <v>1750</v>
      </c>
      <c r="D940" s="7">
        <v>2788</v>
      </c>
      <c r="E940" s="6" t="str">
        <f>"符怡勤"</f>
        <v>符怡勤</v>
      </c>
      <c r="F940" s="7" t="s">
        <v>705</v>
      </c>
    </row>
    <row r="941" spans="1:6" ht="24.75" customHeight="1">
      <c r="A941" s="5">
        <v>939</v>
      </c>
      <c r="B941" s="6" t="str">
        <f>"冯洁"</f>
        <v>冯洁</v>
      </c>
      <c r="C941" s="7" t="s">
        <v>1751</v>
      </c>
      <c r="D941" s="7">
        <v>2789</v>
      </c>
      <c r="E941" s="6" t="str">
        <f>"胡紫盈"</f>
        <v>胡紫盈</v>
      </c>
      <c r="F941" s="7" t="s">
        <v>1752</v>
      </c>
    </row>
    <row r="942" spans="1:6" ht="24.75" customHeight="1">
      <c r="A942" s="5">
        <v>940</v>
      </c>
      <c r="B942" s="6" t="str">
        <f>"韩玉春"</f>
        <v>韩玉春</v>
      </c>
      <c r="C942" s="7" t="s">
        <v>1448</v>
      </c>
      <c r="D942" s="7">
        <v>2790</v>
      </c>
      <c r="E942" s="6" t="str">
        <f>"陈志强"</f>
        <v>陈志强</v>
      </c>
      <c r="F942" s="7" t="s">
        <v>1753</v>
      </c>
    </row>
    <row r="943" spans="1:6" ht="24.75" customHeight="1">
      <c r="A943" s="5">
        <v>941</v>
      </c>
      <c r="B943" s="6" t="str">
        <f>"蔡笃敏"</f>
        <v>蔡笃敏</v>
      </c>
      <c r="C943" s="7" t="s">
        <v>439</v>
      </c>
      <c r="D943" s="7">
        <v>2791</v>
      </c>
      <c r="E943" s="6" t="str">
        <f>"陈学辉"</f>
        <v>陈学辉</v>
      </c>
      <c r="F943" s="7" t="s">
        <v>1754</v>
      </c>
    </row>
    <row r="944" spans="1:6" ht="24.75" customHeight="1">
      <c r="A944" s="5">
        <v>942</v>
      </c>
      <c r="B944" s="6" t="str">
        <f>"陈慧"</f>
        <v>陈慧</v>
      </c>
      <c r="C944" s="7" t="s">
        <v>15</v>
      </c>
      <c r="D944" s="7">
        <v>2792</v>
      </c>
      <c r="E944" s="6" t="str">
        <f>"魏楚林"</f>
        <v>魏楚林</v>
      </c>
      <c r="F944" s="7" t="s">
        <v>1755</v>
      </c>
    </row>
    <row r="945" spans="1:6" ht="24.75" customHeight="1">
      <c r="A945" s="5">
        <v>943</v>
      </c>
      <c r="B945" s="6" t="str">
        <f>"祁曼芳"</f>
        <v>祁曼芳</v>
      </c>
      <c r="C945" s="7" t="s">
        <v>477</v>
      </c>
      <c r="D945" s="7">
        <v>2793</v>
      </c>
      <c r="E945" s="6" t="str">
        <f>"许宇豪"</f>
        <v>许宇豪</v>
      </c>
      <c r="F945" s="7" t="s">
        <v>1756</v>
      </c>
    </row>
    <row r="946" spans="1:6" ht="24.75" customHeight="1">
      <c r="A946" s="5">
        <v>944</v>
      </c>
      <c r="B946" s="6" t="str">
        <f>"林秀窈"</f>
        <v>林秀窈</v>
      </c>
      <c r="C946" s="7" t="s">
        <v>1303</v>
      </c>
      <c r="D946" s="7">
        <v>2794</v>
      </c>
      <c r="E946" s="6" t="str">
        <f>"池泽云"</f>
        <v>池泽云</v>
      </c>
      <c r="F946" s="7" t="s">
        <v>1757</v>
      </c>
    </row>
    <row r="947" spans="1:6" ht="24.75" customHeight="1">
      <c r="A947" s="5">
        <v>945</v>
      </c>
      <c r="B947" s="6" t="str">
        <f>"邢文瑜"</f>
        <v>邢文瑜</v>
      </c>
      <c r="C947" s="7" t="s">
        <v>1167</v>
      </c>
      <c r="D947" s="7">
        <v>2795</v>
      </c>
      <c r="E947" s="6" t="str">
        <f>"张运梧"</f>
        <v>张运梧</v>
      </c>
      <c r="F947" s="7" t="s">
        <v>1758</v>
      </c>
    </row>
    <row r="948" spans="1:6" ht="24.75" customHeight="1">
      <c r="A948" s="5">
        <v>946</v>
      </c>
      <c r="B948" s="6" t="str">
        <f>"王海勋"</f>
        <v>王海勋</v>
      </c>
      <c r="C948" s="7" t="s">
        <v>1759</v>
      </c>
      <c r="D948" s="7">
        <v>2796</v>
      </c>
      <c r="E948" s="6" t="str">
        <f>"吉晓伟"</f>
        <v>吉晓伟</v>
      </c>
      <c r="F948" s="7" t="s">
        <v>1760</v>
      </c>
    </row>
    <row r="949" spans="1:6" ht="24.75" customHeight="1">
      <c r="A949" s="5">
        <v>947</v>
      </c>
      <c r="B949" s="6" t="str">
        <f>"黄春暖"</f>
        <v>黄春暖</v>
      </c>
      <c r="C949" s="7" t="s">
        <v>1019</v>
      </c>
      <c r="D949" s="7">
        <v>2797</v>
      </c>
      <c r="E949" s="6" t="str">
        <f>"李有钦"</f>
        <v>李有钦</v>
      </c>
      <c r="F949" s="7" t="s">
        <v>1761</v>
      </c>
    </row>
    <row r="950" spans="1:6" ht="24.75" customHeight="1">
      <c r="A950" s="5">
        <v>948</v>
      </c>
      <c r="B950" s="6" t="str">
        <f>"吴多丰"</f>
        <v>吴多丰</v>
      </c>
      <c r="C950" s="7" t="s">
        <v>1762</v>
      </c>
      <c r="D950" s="7">
        <v>2798</v>
      </c>
      <c r="E950" s="6" t="str">
        <f>"唐甸军"</f>
        <v>唐甸军</v>
      </c>
      <c r="F950" s="7" t="s">
        <v>1763</v>
      </c>
    </row>
    <row r="951" spans="1:6" ht="24.75" customHeight="1">
      <c r="A951" s="5">
        <v>949</v>
      </c>
      <c r="B951" s="6" t="str">
        <f>"许富娇"</f>
        <v>许富娇</v>
      </c>
      <c r="C951" s="7" t="s">
        <v>1764</v>
      </c>
      <c r="D951" s="7">
        <v>2799</v>
      </c>
      <c r="E951" s="6" t="str">
        <f>"陈青林"</f>
        <v>陈青林</v>
      </c>
      <c r="F951" s="7" t="s">
        <v>1765</v>
      </c>
    </row>
    <row r="952" spans="1:6" ht="24.75" customHeight="1">
      <c r="A952" s="5">
        <v>950</v>
      </c>
      <c r="B952" s="6" t="str">
        <f>"张雅琳"</f>
        <v>张雅琳</v>
      </c>
      <c r="C952" s="7" t="s">
        <v>1766</v>
      </c>
      <c r="D952" s="7">
        <v>2800</v>
      </c>
      <c r="E952" s="6" t="str">
        <f>"朱保健"</f>
        <v>朱保健</v>
      </c>
      <c r="F952" s="7" t="s">
        <v>1767</v>
      </c>
    </row>
    <row r="953" spans="1:6" ht="24.75" customHeight="1">
      <c r="A953" s="5">
        <v>951</v>
      </c>
      <c r="B953" s="6" t="str">
        <f>"陈艳"</f>
        <v>陈艳</v>
      </c>
      <c r="C953" s="7" t="s">
        <v>1768</v>
      </c>
      <c r="D953" s="7">
        <v>2801</v>
      </c>
      <c r="E953" s="6" t="str">
        <f>"陈哲"</f>
        <v>陈哲</v>
      </c>
      <c r="F953" s="7" t="s">
        <v>98</v>
      </c>
    </row>
    <row r="954" spans="1:6" ht="24.75" customHeight="1">
      <c r="A954" s="5">
        <v>952</v>
      </c>
      <c r="B954" s="6" t="str">
        <f>"王仪"</f>
        <v>王仪</v>
      </c>
      <c r="C954" s="7" t="s">
        <v>1769</v>
      </c>
      <c r="D954" s="7">
        <v>2802</v>
      </c>
      <c r="E954" s="6" t="str">
        <f>"张浩数"</f>
        <v>张浩数</v>
      </c>
      <c r="F954" s="7" t="s">
        <v>1770</v>
      </c>
    </row>
    <row r="955" spans="1:6" ht="24.75" customHeight="1">
      <c r="A955" s="5">
        <v>953</v>
      </c>
      <c r="B955" s="6" t="str">
        <f>"许莲萍"</f>
        <v>许莲萍</v>
      </c>
      <c r="C955" s="7" t="s">
        <v>184</v>
      </c>
      <c r="D955" s="7">
        <v>2803</v>
      </c>
      <c r="E955" s="6" t="str">
        <f>"张统海"</f>
        <v>张统海</v>
      </c>
      <c r="F955" s="7" t="s">
        <v>1163</v>
      </c>
    </row>
    <row r="956" spans="1:6" ht="24.75" customHeight="1">
      <c r="A956" s="5">
        <v>954</v>
      </c>
      <c r="B956" s="6" t="str">
        <f>"王丹丹"</f>
        <v>王丹丹</v>
      </c>
      <c r="C956" s="7" t="s">
        <v>5</v>
      </c>
      <c r="D956" s="7">
        <v>2804</v>
      </c>
      <c r="E956" s="6" t="str">
        <f>"陈彬"</f>
        <v>陈彬</v>
      </c>
      <c r="F956" s="7" t="s">
        <v>1771</v>
      </c>
    </row>
    <row r="957" spans="1:6" ht="24.75" customHeight="1">
      <c r="A957" s="5">
        <v>955</v>
      </c>
      <c r="B957" s="6" t="str">
        <f>"洪俞滢"</f>
        <v>洪俞滢</v>
      </c>
      <c r="C957" s="7" t="s">
        <v>1772</v>
      </c>
      <c r="D957" s="7">
        <v>2805</v>
      </c>
      <c r="E957" s="6" t="str">
        <f>"陈育挺"</f>
        <v>陈育挺</v>
      </c>
      <c r="F957" s="7" t="s">
        <v>1773</v>
      </c>
    </row>
    <row r="958" spans="1:6" ht="24.75" customHeight="1">
      <c r="A958" s="5">
        <v>956</v>
      </c>
      <c r="B958" s="6" t="str">
        <f>"陈川豪"</f>
        <v>陈川豪</v>
      </c>
      <c r="C958" s="7" t="s">
        <v>1774</v>
      </c>
      <c r="D958" s="7">
        <v>2806</v>
      </c>
      <c r="E958" s="6" t="str">
        <f>"周龙杰"</f>
        <v>周龙杰</v>
      </c>
      <c r="F958" s="7" t="s">
        <v>1775</v>
      </c>
    </row>
    <row r="959" spans="1:6" ht="24.75" customHeight="1">
      <c r="A959" s="5">
        <v>957</v>
      </c>
      <c r="B959" s="6" t="str">
        <f>"吴英暖"</f>
        <v>吴英暖</v>
      </c>
      <c r="C959" s="7" t="s">
        <v>1776</v>
      </c>
      <c r="D959" s="7">
        <v>2807</v>
      </c>
      <c r="E959" s="6" t="str">
        <f>"吉训帆"</f>
        <v>吉训帆</v>
      </c>
      <c r="F959" s="7" t="s">
        <v>1777</v>
      </c>
    </row>
    <row r="960" spans="1:6" ht="24.75" customHeight="1">
      <c r="A960" s="5">
        <v>958</v>
      </c>
      <c r="B960" s="6" t="str">
        <f>"卢敏"</f>
        <v>卢敏</v>
      </c>
      <c r="C960" s="7" t="s">
        <v>1778</v>
      </c>
      <c r="D960" s="7">
        <v>2808</v>
      </c>
      <c r="E960" s="6" t="str">
        <f>"梁田洋"</f>
        <v>梁田洋</v>
      </c>
      <c r="F960" s="7" t="s">
        <v>1779</v>
      </c>
    </row>
    <row r="961" spans="1:6" ht="24.75" customHeight="1">
      <c r="A961" s="5">
        <v>959</v>
      </c>
      <c r="B961" s="6" t="str">
        <f>"龙苗苗"</f>
        <v>龙苗苗</v>
      </c>
      <c r="C961" s="7" t="s">
        <v>1780</v>
      </c>
      <c r="D961" s="7">
        <v>2809</v>
      </c>
      <c r="E961" s="6" t="str">
        <f>"黄俊翔"</f>
        <v>黄俊翔</v>
      </c>
      <c r="F961" s="7" t="s">
        <v>921</v>
      </c>
    </row>
    <row r="962" spans="1:6" ht="24.75" customHeight="1">
      <c r="A962" s="5">
        <v>960</v>
      </c>
      <c r="B962" s="6" t="str">
        <f>"陈泉冰"</f>
        <v>陈泉冰</v>
      </c>
      <c r="C962" s="7" t="s">
        <v>1781</v>
      </c>
      <c r="D962" s="7">
        <v>2810</v>
      </c>
      <c r="E962" s="6" t="str">
        <f>"纪绵绵"</f>
        <v>纪绵绵</v>
      </c>
      <c r="F962" s="7" t="s">
        <v>1782</v>
      </c>
    </row>
    <row r="963" spans="1:6" ht="24.75" customHeight="1">
      <c r="A963" s="5">
        <v>961</v>
      </c>
      <c r="B963" s="6" t="str">
        <f>"施昌良"</f>
        <v>施昌良</v>
      </c>
      <c r="C963" s="7" t="s">
        <v>183</v>
      </c>
      <c r="D963" s="7">
        <v>2811</v>
      </c>
      <c r="E963" s="6" t="str">
        <f>"符广任"</f>
        <v>符广任</v>
      </c>
      <c r="F963" s="7" t="s">
        <v>254</v>
      </c>
    </row>
    <row r="964" spans="1:6" ht="24.75" customHeight="1">
      <c r="A964" s="5">
        <v>962</v>
      </c>
      <c r="B964" s="6" t="str">
        <f>"李琪琪"</f>
        <v>李琪琪</v>
      </c>
      <c r="C964" s="7" t="s">
        <v>1783</v>
      </c>
      <c r="D964" s="7">
        <v>2812</v>
      </c>
      <c r="E964" s="6" t="str">
        <f>"关万年"</f>
        <v>关万年</v>
      </c>
      <c r="F964" s="7" t="s">
        <v>1784</v>
      </c>
    </row>
    <row r="965" spans="1:6" ht="24.75" customHeight="1">
      <c r="A965" s="5">
        <v>963</v>
      </c>
      <c r="B965" s="6" t="str">
        <f>"周少妮"</f>
        <v>周少妮</v>
      </c>
      <c r="C965" s="7" t="s">
        <v>1785</v>
      </c>
      <c r="D965" s="7">
        <v>2813</v>
      </c>
      <c r="E965" s="6" t="str">
        <f>"李昀珊"</f>
        <v>李昀珊</v>
      </c>
      <c r="F965" s="7" t="s">
        <v>1786</v>
      </c>
    </row>
    <row r="966" spans="1:6" ht="24.75" customHeight="1">
      <c r="A966" s="5">
        <v>964</v>
      </c>
      <c r="B966" s="6" t="str">
        <f>"曾文丽"</f>
        <v>曾文丽</v>
      </c>
      <c r="C966" s="7" t="s">
        <v>1787</v>
      </c>
      <c r="D966" s="7">
        <v>2814</v>
      </c>
      <c r="E966" s="6" t="str">
        <f>"陈泓材"</f>
        <v>陈泓材</v>
      </c>
      <c r="F966" s="7" t="s">
        <v>1788</v>
      </c>
    </row>
    <row r="967" spans="1:6" ht="24.75" customHeight="1">
      <c r="A967" s="5">
        <v>965</v>
      </c>
      <c r="B967" s="6" t="str">
        <f>"岑佳谕"</f>
        <v>岑佳谕</v>
      </c>
      <c r="C967" s="7" t="s">
        <v>1789</v>
      </c>
      <c r="D967" s="7">
        <v>2815</v>
      </c>
      <c r="E967" s="6" t="str">
        <f>"陈兴毓"</f>
        <v>陈兴毓</v>
      </c>
      <c r="F967" s="7" t="s">
        <v>1790</v>
      </c>
    </row>
    <row r="968" spans="1:6" ht="24.75" customHeight="1">
      <c r="A968" s="5">
        <v>966</v>
      </c>
      <c r="B968" s="6" t="str">
        <f>"郭义舅"</f>
        <v>郭义舅</v>
      </c>
      <c r="C968" s="7" t="s">
        <v>1791</v>
      </c>
      <c r="D968" s="7">
        <v>2816</v>
      </c>
      <c r="E968" s="6" t="str">
        <f>"孙传典"</f>
        <v>孙传典</v>
      </c>
      <c r="F968" s="7" t="s">
        <v>1792</v>
      </c>
    </row>
    <row r="969" spans="1:6" ht="24.75" customHeight="1">
      <c r="A969" s="5">
        <v>967</v>
      </c>
      <c r="B969" s="6" t="str">
        <f>"苏永柳"</f>
        <v>苏永柳</v>
      </c>
      <c r="C969" s="7" t="s">
        <v>522</v>
      </c>
      <c r="D969" s="7">
        <v>2817</v>
      </c>
      <c r="E969" s="6" t="str">
        <f>"吴正奎"</f>
        <v>吴正奎</v>
      </c>
      <c r="F969" s="7" t="s">
        <v>1183</v>
      </c>
    </row>
    <row r="970" spans="1:6" ht="24.75" customHeight="1">
      <c r="A970" s="5">
        <v>968</v>
      </c>
      <c r="B970" s="6" t="str">
        <f>"纪绅纬"</f>
        <v>纪绅纬</v>
      </c>
      <c r="C970" s="7" t="s">
        <v>1793</v>
      </c>
      <c r="D970" s="7">
        <v>2818</v>
      </c>
      <c r="E970" s="6" t="str">
        <f>"李建强"</f>
        <v>李建强</v>
      </c>
      <c r="F970" s="7" t="s">
        <v>1794</v>
      </c>
    </row>
    <row r="971" spans="1:6" ht="24.75" customHeight="1">
      <c r="A971" s="5">
        <v>969</v>
      </c>
      <c r="B971" s="6" t="str">
        <f>"陈雅民"</f>
        <v>陈雅民</v>
      </c>
      <c r="C971" s="7" t="s">
        <v>1795</v>
      </c>
      <c r="D971" s="7">
        <v>2819</v>
      </c>
      <c r="E971" s="6" t="str">
        <f>"李立新"</f>
        <v>李立新</v>
      </c>
      <c r="F971" s="7" t="s">
        <v>1796</v>
      </c>
    </row>
    <row r="972" spans="1:6" ht="24.75" customHeight="1">
      <c r="A972" s="5">
        <v>970</v>
      </c>
      <c r="B972" s="6" t="str">
        <f>"关万雾"</f>
        <v>关万雾</v>
      </c>
      <c r="C972" s="7" t="s">
        <v>1797</v>
      </c>
      <c r="D972" s="7">
        <v>2820</v>
      </c>
      <c r="E972" s="6" t="str">
        <f>"杨妮"</f>
        <v>杨妮</v>
      </c>
      <c r="F972" s="7" t="s">
        <v>1798</v>
      </c>
    </row>
    <row r="973" spans="1:6" ht="24.75" customHeight="1">
      <c r="A973" s="5">
        <v>971</v>
      </c>
      <c r="B973" s="6" t="str">
        <f>"丁金芳"</f>
        <v>丁金芳</v>
      </c>
      <c r="C973" s="7" t="s">
        <v>1799</v>
      </c>
      <c r="D973" s="7">
        <v>2821</v>
      </c>
      <c r="E973" s="6" t="str">
        <f>"麦富豪"</f>
        <v>麦富豪</v>
      </c>
      <c r="F973" s="7" t="s">
        <v>1800</v>
      </c>
    </row>
    <row r="974" spans="1:6" ht="24.75" customHeight="1">
      <c r="A974" s="5">
        <v>972</v>
      </c>
      <c r="B974" s="6" t="str">
        <f>"陈小如"</f>
        <v>陈小如</v>
      </c>
      <c r="C974" s="7" t="s">
        <v>1801</v>
      </c>
      <c r="D974" s="7">
        <v>2822</v>
      </c>
      <c r="E974" s="6" t="str">
        <f>"王伟萌"</f>
        <v>王伟萌</v>
      </c>
      <c r="F974" s="7" t="s">
        <v>1802</v>
      </c>
    </row>
    <row r="975" spans="1:6" ht="24.75" customHeight="1">
      <c r="A975" s="5">
        <v>973</v>
      </c>
      <c r="B975" s="6" t="str">
        <f>"陈圣天"</f>
        <v>陈圣天</v>
      </c>
      <c r="C975" s="7" t="s">
        <v>1803</v>
      </c>
      <c r="D975" s="7">
        <v>2823</v>
      </c>
      <c r="E975" s="6" t="str">
        <f>"刘晓梅"</f>
        <v>刘晓梅</v>
      </c>
      <c r="F975" s="7" t="s">
        <v>1804</v>
      </c>
    </row>
    <row r="976" spans="1:6" ht="24.75" customHeight="1">
      <c r="A976" s="5">
        <v>974</v>
      </c>
      <c r="B976" s="6" t="str">
        <f>"卢芳慧"</f>
        <v>卢芳慧</v>
      </c>
      <c r="C976" s="7" t="s">
        <v>1805</v>
      </c>
      <c r="D976" s="7">
        <v>2824</v>
      </c>
      <c r="E976" s="6" t="str">
        <f>"吴彤靖"</f>
        <v>吴彤靖</v>
      </c>
      <c r="F976" s="7" t="s">
        <v>1806</v>
      </c>
    </row>
    <row r="977" spans="1:6" ht="24.75" customHeight="1">
      <c r="A977" s="5">
        <v>975</v>
      </c>
      <c r="B977" s="6" t="str">
        <f>"周诗威"</f>
        <v>周诗威</v>
      </c>
      <c r="C977" s="7" t="s">
        <v>1807</v>
      </c>
      <c r="D977" s="7">
        <v>2825</v>
      </c>
      <c r="E977" s="6" t="str">
        <f>"王升杰"</f>
        <v>王升杰</v>
      </c>
      <c r="F977" s="7" t="s">
        <v>1808</v>
      </c>
    </row>
    <row r="978" spans="1:6" ht="24.75" customHeight="1">
      <c r="A978" s="5">
        <v>976</v>
      </c>
      <c r="B978" s="6" t="str">
        <f>"黄斯琪"</f>
        <v>黄斯琪</v>
      </c>
      <c r="C978" s="7" t="s">
        <v>1809</v>
      </c>
      <c r="D978" s="7">
        <v>2826</v>
      </c>
      <c r="E978" s="6" t="str">
        <f>"叶晓敏"</f>
        <v>叶晓敏</v>
      </c>
      <c r="F978" s="7" t="s">
        <v>1810</v>
      </c>
    </row>
    <row r="979" spans="1:6" ht="24.75" customHeight="1">
      <c r="A979" s="5">
        <v>977</v>
      </c>
      <c r="B979" s="6" t="str">
        <f>"邓符慧婕"</f>
        <v>邓符慧婕</v>
      </c>
      <c r="C979" s="7" t="s">
        <v>1811</v>
      </c>
      <c r="D979" s="7">
        <v>2827</v>
      </c>
      <c r="E979" s="6" t="str">
        <f>"薛钰莹"</f>
        <v>薛钰莹</v>
      </c>
      <c r="F979" s="7" t="s">
        <v>1806</v>
      </c>
    </row>
    <row r="980" spans="1:6" ht="24.75" customHeight="1">
      <c r="A980" s="5">
        <v>978</v>
      </c>
      <c r="B980" s="6" t="str">
        <f>"陈琳"</f>
        <v>陈琳</v>
      </c>
      <c r="C980" s="7" t="s">
        <v>1535</v>
      </c>
      <c r="D980" s="7">
        <v>2828</v>
      </c>
      <c r="E980" s="6" t="str">
        <f>"陈焕阳"</f>
        <v>陈焕阳</v>
      </c>
      <c r="F980" s="7" t="s">
        <v>1812</v>
      </c>
    </row>
    <row r="981" spans="1:6" ht="24.75" customHeight="1">
      <c r="A981" s="5">
        <v>979</v>
      </c>
      <c r="B981" s="6" t="str">
        <f>"沈钰辰"</f>
        <v>沈钰辰</v>
      </c>
      <c r="C981" s="7" t="s">
        <v>1314</v>
      </c>
      <c r="D981" s="7">
        <v>2829</v>
      </c>
      <c r="E981" s="6" t="str">
        <f>"陈炯顺"</f>
        <v>陈炯顺</v>
      </c>
      <c r="F981" s="7" t="s">
        <v>1813</v>
      </c>
    </row>
    <row r="982" spans="1:6" ht="24.75" customHeight="1">
      <c r="A982" s="5">
        <v>980</v>
      </c>
      <c r="B982" s="6" t="str">
        <f>"郭教娜"</f>
        <v>郭教娜</v>
      </c>
      <c r="C982" s="7" t="s">
        <v>1814</v>
      </c>
      <c r="D982" s="7">
        <v>2830</v>
      </c>
      <c r="E982" s="6" t="str">
        <f>"朱蕾"</f>
        <v>朱蕾</v>
      </c>
      <c r="F982" s="7" t="s">
        <v>1815</v>
      </c>
    </row>
    <row r="983" spans="1:6" ht="24.75" customHeight="1">
      <c r="A983" s="5">
        <v>981</v>
      </c>
      <c r="B983" s="6" t="str">
        <f>"林锦浪"</f>
        <v>林锦浪</v>
      </c>
      <c r="C983" s="7" t="s">
        <v>1816</v>
      </c>
      <c r="D983" s="7">
        <v>2831</v>
      </c>
      <c r="E983" s="6" t="str">
        <f>"肖宇轩"</f>
        <v>肖宇轩</v>
      </c>
      <c r="F983" s="7" t="s">
        <v>1817</v>
      </c>
    </row>
    <row r="984" spans="1:6" ht="24.75" customHeight="1">
      <c r="A984" s="5">
        <v>982</v>
      </c>
      <c r="B984" s="6" t="str">
        <f>"王婵"</f>
        <v>王婵</v>
      </c>
      <c r="C984" s="7" t="s">
        <v>1818</v>
      </c>
      <c r="D984" s="7">
        <v>2832</v>
      </c>
      <c r="E984" s="6" t="str">
        <f>"唐静"</f>
        <v>唐静</v>
      </c>
      <c r="F984" s="7" t="s">
        <v>1819</v>
      </c>
    </row>
    <row r="985" spans="1:6" ht="24.75" customHeight="1">
      <c r="A985" s="5">
        <v>983</v>
      </c>
      <c r="B985" s="6" t="str">
        <f>"吴华吉"</f>
        <v>吴华吉</v>
      </c>
      <c r="C985" s="7" t="s">
        <v>1628</v>
      </c>
      <c r="D985" s="7">
        <v>2833</v>
      </c>
      <c r="E985" s="6" t="str">
        <f>"黄梦妮"</f>
        <v>黄梦妮</v>
      </c>
      <c r="F985" s="7" t="s">
        <v>1820</v>
      </c>
    </row>
    <row r="986" spans="1:6" ht="24.75" customHeight="1">
      <c r="A986" s="5">
        <v>984</v>
      </c>
      <c r="B986" s="6" t="str">
        <f>"符春慧"</f>
        <v>符春慧</v>
      </c>
      <c r="C986" s="7" t="s">
        <v>1821</v>
      </c>
      <c r="D986" s="7">
        <v>2834</v>
      </c>
      <c r="E986" s="6" t="str">
        <f>"陈美琼"</f>
        <v>陈美琼</v>
      </c>
      <c r="F986" s="7" t="s">
        <v>1822</v>
      </c>
    </row>
    <row r="987" spans="1:6" ht="24.75" customHeight="1">
      <c r="A987" s="5">
        <v>985</v>
      </c>
      <c r="B987" s="6" t="str">
        <f>"傅国翠"</f>
        <v>傅国翠</v>
      </c>
      <c r="C987" s="7" t="s">
        <v>1153</v>
      </c>
      <c r="D987" s="7">
        <v>2835</v>
      </c>
      <c r="E987" s="6" t="str">
        <f>"卓丛林"</f>
        <v>卓丛林</v>
      </c>
      <c r="F987" s="7" t="s">
        <v>1823</v>
      </c>
    </row>
    <row r="988" spans="1:6" ht="24.75" customHeight="1">
      <c r="A988" s="5">
        <v>986</v>
      </c>
      <c r="B988" s="6" t="str">
        <f>"陈秋亦"</f>
        <v>陈秋亦</v>
      </c>
      <c r="C988" s="7" t="s">
        <v>1824</v>
      </c>
      <c r="D988" s="7">
        <v>2836</v>
      </c>
      <c r="E988" s="6" t="str">
        <f>"蓝畅"</f>
        <v>蓝畅</v>
      </c>
      <c r="F988" s="7" t="s">
        <v>1825</v>
      </c>
    </row>
    <row r="989" spans="1:6" ht="24.75" customHeight="1">
      <c r="A989" s="5">
        <v>987</v>
      </c>
      <c r="B989" s="6" t="str">
        <f>"李彦霏"</f>
        <v>李彦霏</v>
      </c>
      <c r="C989" s="7" t="s">
        <v>226</v>
      </c>
      <c r="D989" s="7">
        <v>2837</v>
      </c>
      <c r="E989" s="6" t="str">
        <f>"景然"</f>
        <v>景然</v>
      </c>
      <c r="F989" s="7" t="s">
        <v>1826</v>
      </c>
    </row>
    <row r="990" spans="1:6" ht="24.75" customHeight="1">
      <c r="A990" s="5">
        <v>988</v>
      </c>
      <c r="B990" s="6" t="str">
        <f>"容伟栋"</f>
        <v>容伟栋</v>
      </c>
      <c r="C990" s="7" t="s">
        <v>1827</v>
      </c>
      <c r="D990" s="7">
        <v>2838</v>
      </c>
      <c r="E990" s="6" t="str">
        <f>"王潇慧"</f>
        <v>王潇慧</v>
      </c>
      <c r="F990" s="7" t="s">
        <v>1828</v>
      </c>
    </row>
    <row r="991" spans="1:6" ht="24.75" customHeight="1">
      <c r="A991" s="5">
        <v>989</v>
      </c>
      <c r="B991" s="6" t="str">
        <f>"王燕"</f>
        <v>王燕</v>
      </c>
      <c r="C991" s="7" t="s">
        <v>1829</v>
      </c>
      <c r="D991" s="7">
        <v>2839</v>
      </c>
      <c r="E991" s="6" t="str">
        <f>"韩莉"</f>
        <v>韩莉</v>
      </c>
      <c r="F991" s="7" t="s">
        <v>1830</v>
      </c>
    </row>
    <row r="992" spans="1:6" ht="24.75" customHeight="1">
      <c r="A992" s="5">
        <v>990</v>
      </c>
      <c r="B992" s="6" t="str">
        <f>"谢仙妹"</f>
        <v>谢仙妹</v>
      </c>
      <c r="C992" s="7" t="s">
        <v>1831</v>
      </c>
      <c r="D992" s="7">
        <v>2840</v>
      </c>
      <c r="E992" s="6" t="str">
        <f>"李雪芳"</f>
        <v>李雪芳</v>
      </c>
      <c r="F992" s="7" t="s">
        <v>1832</v>
      </c>
    </row>
    <row r="993" spans="1:6" ht="24.75" customHeight="1">
      <c r="A993" s="5">
        <v>991</v>
      </c>
      <c r="B993" s="6" t="str">
        <f>"杨柳淑玥"</f>
        <v>杨柳淑玥</v>
      </c>
      <c r="C993" s="7" t="s">
        <v>1833</v>
      </c>
      <c r="D993" s="7">
        <v>2841</v>
      </c>
      <c r="E993" s="6" t="str">
        <f>"梁学仕"</f>
        <v>梁学仕</v>
      </c>
      <c r="F993" s="7" t="s">
        <v>1834</v>
      </c>
    </row>
    <row r="994" spans="1:6" ht="24.75" customHeight="1">
      <c r="A994" s="5">
        <v>992</v>
      </c>
      <c r="B994" s="6" t="str">
        <f>"符琳"</f>
        <v>符琳</v>
      </c>
      <c r="C994" s="7" t="s">
        <v>1835</v>
      </c>
      <c r="D994" s="7">
        <v>2842</v>
      </c>
      <c r="E994" s="6" t="str">
        <f>"卓书艺"</f>
        <v>卓书艺</v>
      </c>
      <c r="F994" s="7" t="s">
        <v>1836</v>
      </c>
    </row>
    <row r="995" spans="1:6" ht="24.75" customHeight="1">
      <c r="A995" s="5">
        <v>993</v>
      </c>
      <c r="B995" s="6" t="str">
        <f>"吴汉珍"</f>
        <v>吴汉珍</v>
      </c>
      <c r="C995" s="7" t="s">
        <v>1837</v>
      </c>
      <c r="D995" s="7">
        <v>2843</v>
      </c>
      <c r="E995" s="6" t="str">
        <f>"陈家煜"</f>
        <v>陈家煜</v>
      </c>
      <c r="F995" s="7" t="s">
        <v>1838</v>
      </c>
    </row>
    <row r="996" spans="1:6" ht="24.75" customHeight="1">
      <c r="A996" s="5">
        <v>994</v>
      </c>
      <c r="B996" s="6" t="str">
        <f>"云雨"</f>
        <v>云雨</v>
      </c>
      <c r="C996" s="7" t="s">
        <v>1839</v>
      </c>
      <c r="D996" s="7">
        <v>2844</v>
      </c>
      <c r="E996" s="6" t="str">
        <f>"陈玉珊"</f>
        <v>陈玉珊</v>
      </c>
      <c r="F996" s="7" t="s">
        <v>1840</v>
      </c>
    </row>
    <row r="997" spans="1:6" ht="24.75" customHeight="1">
      <c r="A997" s="5">
        <v>995</v>
      </c>
      <c r="B997" s="6" t="str">
        <f>"王涵"</f>
        <v>王涵</v>
      </c>
      <c r="C997" s="7" t="s">
        <v>1841</v>
      </c>
      <c r="D997" s="7">
        <v>2845</v>
      </c>
      <c r="E997" s="6" t="str">
        <f>"黄晓蕾"</f>
        <v>黄晓蕾</v>
      </c>
      <c r="F997" s="7" t="s">
        <v>1806</v>
      </c>
    </row>
    <row r="998" spans="1:6" ht="24.75" customHeight="1">
      <c r="A998" s="5">
        <v>996</v>
      </c>
      <c r="B998" s="6" t="str">
        <f>"陈逸韬"</f>
        <v>陈逸韬</v>
      </c>
      <c r="C998" s="7" t="s">
        <v>1842</v>
      </c>
      <c r="D998" s="7">
        <v>2846</v>
      </c>
      <c r="E998" s="6" t="str">
        <f>"倪明慧"</f>
        <v>倪明慧</v>
      </c>
      <c r="F998" s="7" t="s">
        <v>1843</v>
      </c>
    </row>
    <row r="999" spans="1:6" ht="24.75" customHeight="1">
      <c r="A999" s="5">
        <v>997</v>
      </c>
      <c r="B999" s="6" t="str">
        <f>"喻双睿"</f>
        <v>喻双睿</v>
      </c>
      <c r="C999" s="7" t="s">
        <v>1844</v>
      </c>
      <c r="D999" s="7">
        <v>2847</v>
      </c>
      <c r="E999" s="6" t="str">
        <f>"吴文君"</f>
        <v>吴文君</v>
      </c>
      <c r="F999" s="7" t="s">
        <v>1206</v>
      </c>
    </row>
    <row r="1000" spans="1:6" ht="24.75" customHeight="1">
      <c r="A1000" s="5">
        <v>998</v>
      </c>
      <c r="B1000" s="6" t="str">
        <f>"孙昌翠"</f>
        <v>孙昌翠</v>
      </c>
      <c r="C1000" s="7" t="s">
        <v>1845</v>
      </c>
      <c r="D1000" s="7">
        <v>2848</v>
      </c>
      <c r="E1000" s="6" t="str">
        <f>"梁妮"</f>
        <v>梁妮</v>
      </c>
      <c r="F1000" s="7" t="s">
        <v>1846</v>
      </c>
    </row>
    <row r="1001" spans="1:6" ht="24.75" customHeight="1">
      <c r="A1001" s="5">
        <v>999</v>
      </c>
      <c r="B1001" s="6" t="str">
        <f>"张馨文"</f>
        <v>张馨文</v>
      </c>
      <c r="C1001" s="7" t="s">
        <v>1847</v>
      </c>
      <c r="D1001" s="7">
        <v>2849</v>
      </c>
      <c r="E1001" s="6" t="str">
        <f>"韩永喜"</f>
        <v>韩永喜</v>
      </c>
      <c r="F1001" s="7" t="s">
        <v>1848</v>
      </c>
    </row>
    <row r="1002" spans="1:6" ht="24.75" customHeight="1">
      <c r="A1002" s="5">
        <v>1000</v>
      </c>
      <c r="B1002" s="6" t="str">
        <f>"薛昱"</f>
        <v>薛昱</v>
      </c>
      <c r="C1002" s="7" t="s">
        <v>1849</v>
      </c>
      <c r="D1002" s="7">
        <v>2850</v>
      </c>
      <c r="E1002" s="6" t="str">
        <f>"郑作伟"</f>
        <v>郑作伟</v>
      </c>
      <c r="F1002" s="7" t="s">
        <v>1850</v>
      </c>
    </row>
    <row r="1003" spans="1:6" ht="24.75" customHeight="1">
      <c r="A1003" s="5">
        <v>1001</v>
      </c>
      <c r="B1003" s="6" t="str">
        <f>"李懋琳"</f>
        <v>李懋琳</v>
      </c>
      <c r="C1003" s="7" t="s">
        <v>1851</v>
      </c>
      <c r="D1003" s="7">
        <v>2851</v>
      </c>
      <c r="E1003" s="6" t="str">
        <f>"唐国壁"</f>
        <v>唐国壁</v>
      </c>
      <c r="F1003" s="7" t="s">
        <v>1852</v>
      </c>
    </row>
    <row r="1004" spans="1:6" ht="24.75" customHeight="1">
      <c r="A1004" s="5">
        <v>1002</v>
      </c>
      <c r="B1004" s="6" t="str">
        <f>"吴颖"</f>
        <v>吴颖</v>
      </c>
      <c r="C1004" s="7" t="s">
        <v>1853</v>
      </c>
      <c r="D1004" s="7">
        <v>2852</v>
      </c>
      <c r="E1004" s="6" t="str">
        <f>"曾巧凌"</f>
        <v>曾巧凌</v>
      </c>
      <c r="F1004" s="7" t="s">
        <v>1854</v>
      </c>
    </row>
    <row r="1005" spans="1:6" ht="24.75" customHeight="1">
      <c r="A1005" s="5">
        <v>1003</v>
      </c>
      <c r="B1005" s="6" t="str">
        <f>"赵庭恺"</f>
        <v>赵庭恺</v>
      </c>
      <c r="C1005" s="7" t="s">
        <v>1855</v>
      </c>
      <c r="D1005" s="7">
        <v>2853</v>
      </c>
      <c r="E1005" s="6" t="str">
        <f>"李南欣"</f>
        <v>李南欣</v>
      </c>
      <c r="F1005" s="7" t="s">
        <v>1856</v>
      </c>
    </row>
    <row r="1006" spans="1:6" ht="24.75" customHeight="1">
      <c r="A1006" s="5">
        <v>1004</v>
      </c>
      <c r="B1006" s="6" t="str">
        <f>"王振微"</f>
        <v>王振微</v>
      </c>
      <c r="C1006" s="7" t="s">
        <v>1857</v>
      </c>
      <c r="D1006" s="7">
        <v>2854</v>
      </c>
      <c r="E1006" s="6" t="str">
        <f>"陈捷"</f>
        <v>陈捷</v>
      </c>
      <c r="F1006" s="7" t="s">
        <v>1858</v>
      </c>
    </row>
    <row r="1007" spans="1:6" ht="24.75" customHeight="1">
      <c r="A1007" s="5">
        <v>1005</v>
      </c>
      <c r="B1007" s="6" t="str">
        <f>"吴素漫"</f>
        <v>吴素漫</v>
      </c>
      <c r="C1007" s="7" t="s">
        <v>798</v>
      </c>
      <c r="D1007" s="7">
        <v>2855</v>
      </c>
      <c r="E1007" s="6" t="str">
        <f>"韦传占"</f>
        <v>韦传占</v>
      </c>
      <c r="F1007" s="7" t="s">
        <v>1859</v>
      </c>
    </row>
    <row r="1008" spans="1:6" ht="24.75" customHeight="1">
      <c r="A1008" s="5">
        <v>1006</v>
      </c>
      <c r="B1008" s="6" t="str">
        <f>"王德弘"</f>
        <v>王德弘</v>
      </c>
      <c r="C1008" s="7" t="s">
        <v>1860</v>
      </c>
      <c r="D1008" s="7">
        <v>2856</v>
      </c>
      <c r="E1008" s="6" t="str">
        <f>"王丹"</f>
        <v>王丹</v>
      </c>
      <c r="F1008" s="7" t="s">
        <v>1861</v>
      </c>
    </row>
    <row r="1009" spans="1:6" ht="24.75" customHeight="1">
      <c r="A1009" s="5">
        <v>1007</v>
      </c>
      <c r="B1009" s="6" t="str">
        <f>"吴海清"</f>
        <v>吴海清</v>
      </c>
      <c r="C1009" s="7" t="s">
        <v>1862</v>
      </c>
      <c r="D1009" s="7">
        <v>2857</v>
      </c>
      <c r="E1009" s="6" t="str">
        <f>"王晶晶"</f>
        <v>王晶晶</v>
      </c>
      <c r="F1009" s="7" t="s">
        <v>1863</v>
      </c>
    </row>
    <row r="1010" spans="1:6" ht="24.75" customHeight="1">
      <c r="A1010" s="5">
        <v>1008</v>
      </c>
      <c r="B1010" s="6" t="str">
        <f>"林孟莉"</f>
        <v>林孟莉</v>
      </c>
      <c r="C1010" s="7" t="s">
        <v>1864</v>
      </c>
      <c r="D1010" s="7">
        <v>2858</v>
      </c>
      <c r="E1010" s="6" t="str">
        <f>"陈正翠"</f>
        <v>陈正翠</v>
      </c>
      <c r="F1010" s="7" t="s">
        <v>1865</v>
      </c>
    </row>
    <row r="1011" spans="1:6" ht="24.75" customHeight="1">
      <c r="A1011" s="5">
        <v>1009</v>
      </c>
      <c r="B1011" s="6" t="str">
        <f>"苏厚彰"</f>
        <v>苏厚彰</v>
      </c>
      <c r="C1011" s="7" t="s">
        <v>1866</v>
      </c>
      <c r="D1011" s="7">
        <v>2859</v>
      </c>
      <c r="E1011" s="6" t="str">
        <f>"罗玲丽"</f>
        <v>罗玲丽</v>
      </c>
      <c r="F1011" s="7" t="s">
        <v>1867</v>
      </c>
    </row>
    <row r="1012" spans="1:6" ht="24.75" customHeight="1">
      <c r="A1012" s="5">
        <v>1010</v>
      </c>
      <c r="B1012" s="6" t="str">
        <f>"詹韵琳"</f>
        <v>詹韵琳</v>
      </c>
      <c r="C1012" s="7" t="s">
        <v>1868</v>
      </c>
      <c r="D1012" s="7">
        <v>2860</v>
      </c>
      <c r="E1012" s="6" t="str">
        <f>"陆经木"</f>
        <v>陆经木</v>
      </c>
      <c r="F1012" s="7" t="s">
        <v>1869</v>
      </c>
    </row>
    <row r="1013" spans="1:6" ht="24.75" customHeight="1">
      <c r="A1013" s="5">
        <v>1011</v>
      </c>
      <c r="B1013" s="6" t="str">
        <f>"符长蕊"</f>
        <v>符长蕊</v>
      </c>
      <c r="C1013" s="7" t="s">
        <v>900</v>
      </c>
      <c r="D1013" s="7">
        <v>2861</v>
      </c>
      <c r="E1013" s="6" t="str">
        <f>"郑粤玲"</f>
        <v>郑粤玲</v>
      </c>
      <c r="F1013" s="7" t="s">
        <v>1870</v>
      </c>
    </row>
    <row r="1014" spans="1:6" ht="24.75" customHeight="1">
      <c r="A1014" s="5">
        <v>1012</v>
      </c>
      <c r="B1014" s="6" t="str">
        <f>"高雅"</f>
        <v>高雅</v>
      </c>
      <c r="C1014" s="7" t="s">
        <v>347</v>
      </c>
      <c r="D1014" s="7">
        <v>2862</v>
      </c>
      <c r="E1014" s="6" t="str">
        <f>"王宝莲"</f>
        <v>王宝莲</v>
      </c>
      <c r="F1014" s="7" t="s">
        <v>1871</v>
      </c>
    </row>
    <row r="1015" spans="1:6" ht="24.75" customHeight="1">
      <c r="A1015" s="5">
        <v>1013</v>
      </c>
      <c r="B1015" s="6" t="str">
        <f>"马悦"</f>
        <v>马悦</v>
      </c>
      <c r="C1015" s="7" t="s">
        <v>1872</v>
      </c>
      <c r="D1015" s="7">
        <v>2863</v>
      </c>
      <c r="E1015" s="6" t="str">
        <f>"陈婆转"</f>
        <v>陈婆转</v>
      </c>
      <c r="F1015" s="7" t="s">
        <v>1873</v>
      </c>
    </row>
    <row r="1016" spans="1:6" ht="24.75" customHeight="1">
      <c r="A1016" s="5">
        <v>1014</v>
      </c>
      <c r="B1016" s="6" t="str">
        <f>"黄珂颖"</f>
        <v>黄珂颖</v>
      </c>
      <c r="C1016" s="7" t="s">
        <v>1874</v>
      </c>
      <c r="D1016" s="7">
        <v>2864</v>
      </c>
      <c r="E1016" s="6" t="str">
        <f>"卢莉芬"</f>
        <v>卢莉芬</v>
      </c>
      <c r="F1016" s="7" t="s">
        <v>1875</v>
      </c>
    </row>
    <row r="1017" spans="1:6" ht="24.75" customHeight="1">
      <c r="A1017" s="5">
        <v>1015</v>
      </c>
      <c r="B1017" s="6" t="str">
        <f>"吴雅倩"</f>
        <v>吴雅倩</v>
      </c>
      <c r="C1017" s="7" t="s">
        <v>1876</v>
      </c>
      <c r="D1017" s="7">
        <v>2865</v>
      </c>
      <c r="E1017" s="6" t="str">
        <f>"卢春光"</f>
        <v>卢春光</v>
      </c>
      <c r="F1017" s="7" t="s">
        <v>1877</v>
      </c>
    </row>
    <row r="1018" spans="1:6" ht="24.75" customHeight="1">
      <c r="A1018" s="5">
        <v>1016</v>
      </c>
      <c r="B1018" s="6" t="str">
        <f>"王康森"</f>
        <v>王康森</v>
      </c>
      <c r="C1018" s="7" t="s">
        <v>1878</v>
      </c>
      <c r="D1018" s="7">
        <v>2866</v>
      </c>
      <c r="E1018" s="6" t="str">
        <f>"符雪贝"</f>
        <v>符雪贝</v>
      </c>
      <c r="F1018" s="7" t="s">
        <v>1879</v>
      </c>
    </row>
    <row r="1019" spans="1:6" ht="24.75" customHeight="1">
      <c r="A1019" s="5">
        <v>1017</v>
      </c>
      <c r="B1019" s="6" t="str">
        <f>"方滨"</f>
        <v>方滨</v>
      </c>
      <c r="C1019" s="7" t="s">
        <v>1880</v>
      </c>
      <c r="D1019" s="7">
        <v>2867</v>
      </c>
      <c r="E1019" s="6" t="str">
        <f>"卢丹"</f>
        <v>卢丹</v>
      </c>
      <c r="F1019" s="7" t="s">
        <v>279</v>
      </c>
    </row>
    <row r="1020" spans="1:6" ht="24.75" customHeight="1">
      <c r="A1020" s="5">
        <v>1018</v>
      </c>
      <c r="B1020" s="6" t="str">
        <f>"王敏"</f>
        <v>王敏</v>
      </c>
      <c r="C1020" s="7" t="s">
        <v>585</v>
      </c>
      <c r="D1020" s="7">
        <v>2868</v>
      </c>
      <c r="E1020" s="6" t="str">
        <f>"曹龙基"</f>
        <v>曹龙基</v>
      </c>
      <c r="F1020" s="7" t="s">
        <v>1881</v>
      </c>
    </row>
    <row r="1021" spans="1:6" ht="24.75" customHeight="1">
      <c r="A1021" s="5">
        <v>1019</v>
      </c>
      <c r="B1021" s="6" t="str">
        <f>"徐家贝"</f>
        <v>徐家贝</v>
      </c>
      <c r="C1021" s="7" t="s">
        <v>1882</v>
      </c>
      <c r="D1021" s="7">
        <v>2869</v>
      </c>
      <c r="E1021" s="6" t="str">
        <f>"王华月"</f>
        <v>王华月</v>
      </c>
      <c r="F1021" s="7" t="s">
        <v>1628</v>
      </c>
    </row>
    <row r="1022" spans="1:6" ht="24.75" customHeight="1">
      <c r="A1022" s="5">
        <v>1020</v>
      </c>
      <c r="B1022" s="6" t="str">
        <f>"朱文婧"</f>
        <v>朱文婧</v>
      </c>
      <c r="C1022" s="7" t="s">
        <v>1883</v>
      </c>
      <c r="D1022" s="7">
        <v>2870</v>
      </c>
      <c r="E1022" s="6" t="str">
        <f>"李晶晶"</f>
        <v>李晶晶</v>
      </c>
      <c r="F1022" s="7" t="s">
        <v>1884</v>
      </c>
    </row>
    <row r="1023" spans="1:6" ht="24.75" customHeight="1">
      <c r="A1023" s="5">
        <v>1021</v>
      </c>
      <c r="B1023" s="6" t="str">
        <f>"赵思婕"</f>
        <v>赵思婕</v>
      </c>
      <c r="C1023" s="7" t="s">
        <v>1885</v>
      </c>
      <c r="D1023" s="7">
        <v>2871</v>
      </c>
      <c r="E1023" s="6" t="str">
        <f>"黄歆珂"</f>
        <v>黄歆珂</v>
      </c>
      <c r="F1023" s="7" t="s">
        <v>1886</v>
      </c>
    </row>
    <row r="1024" spans="1:6" ht="24.75" customHeight="1">
      <c r="A1024" s="5">
        <v>1022</v>
      </c>
      <c r="B1024" s="6" t="str">
        <f>"唐虹"</f>
        <v>唐虹</v>
      </c>
      <c r="C1024" s="7" t="s">
        <v>1887</v>
      </c>
      <c r="D1024" s="7">
        <v>2872</v>
      </c>
      <c r="E1024" s="6" t="str">
        <f>"吴静莹"</f>
        <v>吴静莹</v>
      </c>
      <c r="F1024" s="7" t="s">
        <v>1888</v>
      </c>
    </row>
    <row r="1025" spans="1:6" ht="24.75" customHeight="1">
      <c r="A1025" s="5">
        <v>1023</v>
      </c>
      <c r="B1025" s="6" t="str">
        <f>"王莹"</f>
        <v>王莹</v>
      </c>
      <c r="C1025" s="7" t="s">
        <v>1674</v>
      </c>
      <c r="D1025" s="7">
        <v>2873</v>
      </c>
      <c r="E1025" s="6" t="str">
        <f>"陈晓欣"</f>
        <v>陈晓欣</v>
      </c>
      <c r="F1025" s="7" t="s">
        <v>1889</v>
      </c>
    </row>
    <row r="1026" spans="1:6" ht="24.75" customHeight="1">
      <c r="A1026" s="5">
        <v>1024</v>
      </c>
      <c r="B1026" s="6" t="str">
        <f>"文婕"</f>
        <v>文婕</v>
      </c>
      <c r="C1026" s="7" t="s">
        <v>798</v>
      </c>
      <c r="D1026" s="7">
        <v>2874</v>
      </c>
      <c r="E1026" s="6" t="str">
        <f>"盛诗莹"</f>
        <v>盛诗莹</v>
      </c>
      <c r="F1026" s="7" t="s">
        <v>364</v>
      </c>
    </row>
    <row r="1027" spans="1:6" ht="24.75" customHeight="1">
      <c r="A1027" s="5">
        <v>1025</v>
      </c>
      <c r="B1027" s="6" t="str">
        <f>"黎经芸"</f>
        <v>黎经芸</v>
      </c>
      <c r="C1027" s="7" t="s">
        <v>1890</v>
      </c>
      <c r="D1027" s="7">
        <v>2875</v>
      </c>
      <c r="E1027" s="6" t="str">
        <f>"张香帆"</f>
        <v>张香帆</v>
      </c>
      <c r="F1027" s="7" t="s">
        <v>1891</v>
      </c>
    </row>
    <row r="1028" spans="1:6" ht="24.75" customHeight="1">
      <c r="A1028" s="5">
        <v>1026</v>
      </c>
      <c r="B1028" s="6" t="str">
        <f>"高昌梅"</f>
        <v>高昌梅</v>
      </c>
      <c r="C1028" s="7" t="s">
        <v>1892</v>
      </c>
      <c r="D1028" s="7">
        <v>2876</v>
      </c>
      <c r="E1028" s="6" t="str">
        <f>"刘家锟"</f>
        <v>刘家锟</v>
      </c>
      <c r="F1028" s="7" t="s">
        <v>1893</v>
      </c>
    </row>
    <row r="1029" spans="1:6" ht="24.75" customHeight="1">
      <c r="A1029" s="5">
        <v>1027</v>
      </c>
      <c r="B1029" s="6" t="str">
        <f>"陈惠菊"</f>
        <v>陈惠菊</v>
      </c>
      <c r="C1029" s="7" t="s">
        <v>1894</v>
      </c>
      <c r="D1029" s="7">
        <v>2877</v>
      </c>
      <c r="E1029" s="6" t="str">
        <f>"冯早"</f>
        <v>冯早</v>
      </c>
      <c r="F1029" s="7" t="s">
        <v>1895</v>
      </c>
    </row>
    <row r="1030" spans="1:6" ht="24.75" customHeight="1">
      <c r="A1030" s="5">
        <v>1028</v>
      </c>
      <c r="B1030" s="6" t="str">
        <f>"李桃逢"</f>
        <v>李桃逢</v>
      </c>
      <c r="C1030" s="7" t="s">
        <v>1896</v>
      </c>
      <c r="D1030" s="7">
        <v>2878</v>
      </c>
      <c r="E1030" s="6" t="str">
        <f>"王梦倩"</f>
        <v>王梦倩</v>
      </c>
      <c r="F1030" s="7" t="s">
        <v>1897</v>
      </c>
    </row>
    <row r="1031" spans="1:6" ht="24.75" customHeight="1">
      <c r="A1031" s="5">
        <v>1029</v>
      </c>
      <c r="B1031" s="6" t="str">
        <f>"陈迎盈"</f>
        <v>陈迎盈</v>
      </c>
      <c r="C1031" s="7" t="s">
        <v>1898</v>
      </c>
      <c r="D1031" s="7">
        <v>2879</v>
      </c>
      <c r="E1031" s="6" t="str">
        <f>"符卓俏"</f>
        <v>符卓俏</v>
      </c>
      <c r="F1031" s="7" t="s">
        <v>1899</v>
      </c>
    </row>
    <row r="1032" spans="1:6" ht="24.75" customHeight="1">
      <c r="A1032" s="5">
        <v>1030</v>
      </c>
      <c r="B1032" s="6" t="str">
        <f>"周湘"</f>
        <v>周湘</v>
      </c>
      <c r="C1032" s="7" t="s">
        <v>1900</v>
      </c>
      <c r="D1032" s="7">
        <v>2880</v>
      </c>
      <c r="E1032" s="6" t="str">
        <f>"黄世杰"</f>
        <v>黄世杰</v>
      </c>
      <c r="F1032" s="7" t="s">
        <v>1901</v>
      </c>
    </row>
    <row r="1033" spans="1:6" ht="24.75" customHeight="1">
      <c r="A1033" s="5">
        <v>1031</v>
      </c>
      <c r="B1033" s="6" t="str">
        <f>"潘孝燕"</f>
        <v>潘孝燕</v>
      </c>
      <c r="C1033" s="7" t="s">
        <v>1902</v>
      </c>
      <c r="D1033" s="7">
        <v>2881</v>
      </c>
      <c r="E1033" s="6" t="str">
        <f>"吴一增"</f>
        <v>吴一增</v>
      </c>
      <c r="F1033" s="7" t="s">
        <v>1903</v>
      </c>
    </row>
    <row r="1034" spans="1:6" ht="24.75" customHeight="1">
      <c r="A1034" s="5">
        <v>1032</v>
      </c>
      <c r="B1034" s="6" t="str">
        <f>"潘雲"</f>
        <v>潘雲</v>
      </c>
      <c r="C1034" s="7" t="s">
        <v>732</v>
      </c>
      <c r="D1034" s="7">
        <v>2882</v>
      </c>
      <c r="E1034" s="6" t="str">
        <f>"黄业杨"</f>
        <v>黄业杨</v>
      </c>
      <c r="F1034" s="7" t="s">
        <v>1904</v>
      </c>
    </row>
    <row r="1035" spans="1:6" ht="24.75" customHeight="1">
      <c r="A1035" s="5">
        <v>1033</v>
      </c>
      <c r="B1035" s="6" t="str">
        <f>"陈慧"</f>
        <v>陈慧</v>
      </c>
      <c r="C1035" s="7" t="s">
        <v>1905</v>
      </c>
      <c r="D1035" s="7">
        <v>2883</v>
      </c>
      <c r="E1035" s="6" t="str">
        <f>"卓书乾"</f>
        <v>卓书乾</v>
      </c>
      <c r="F1035" s="7" t="s">
        <v>692</v>
      </c>
    </row>
    <row r="1036" spans="1:6" ht="24.75" customHeight="1">
      <c r="A1036" s="5">
        <v>1034</v>
      </c>
      <c r="B1036" s="6" t="str">
        <f>"汤其乘"</f>
        <v>汤其乘</v>
      </c>
      <c r="C1036" s="7" t="s">
        <v>1906</v>
      </c>
      <c r="D1036" s="7">
        <v>2884</v>
      </c>
      <c r="E1036" s="6" t="str">
        <f>"陈积姑"</f>
        <v>陈积姑</v>
      </c>
      <c r="F1036" s="7" t="s">
        <v>1907</v>
      </c>
    </row>
    <row r="1037" spans="1:6" ht="24.75" customHeight="1">
      <c r="A1037" s="5">
        <v>1035</v>
      </c>
      <c r="B1037" s="6" t="str">
        <f>"吴小威"</f>
        <v>吴小威</v>
      </c>
      <c r="C1037" s="7" t="s">
        <v>1908</v>
      </c>
      <c r="D1037" s="7">
        <v>2885</v>
      </c>
      <c r="E1037" s="6" t="str">
        <f>"苟丽婷"</f>
        <v>苟丽婷</v>
      </c>
      <c r="F1037" s="7" t="s">
        <v>1909</v>
      </c>
    </row>
    <row r="1038" spans="1:6" ht="24.75" customHeight="1">
      <c r="A1038" s="5">
        <v>1036</v>
      </c>
      <c r="B1038" s="6" t="str">
        <f>"陈益霞"</f>
        <v>陈益霞</v>
      </c>
      <c r="C1038" s="7" t="s">
        <v>1910</v>
      </c>
      <c r="D1038" s="7">
        <v>2886</v>
      </c>
      <c r="E1038" s="6" t="str">
        <f>"符日强"</f>
        <v>符日强</v>
      </c>
      <c r="F1038" s="7" t="s">
        <v>1911</v>
      </c>
    </row>
    <row r="1039" spans="1:6" ht="24.75" customHeight="1">
      <c r="A1039" s="5">
        <v>1037</v>
      </c>
      <c r="B1039" s="6" t="str">
        <f>"陈丽虹"</f>
        <v>陈丽虹</v>
      </c>
      <c r="C1039" s="7" t="s">
        <v>1912</v>
      </c>
      <c r="D1039" s="7">
        <v>2887</v>
      </c>
      <c r="E1039" s="6" t="str">
        <f>"代福"</f>
        <v>代福</v>
      </c>
      <c r="F1039" s="7" t="s">
        <v>1913</v>
      </c>
    </row>
    <row r="1040" spans="1:6" ht="24.75" customHeight="1">
      <c r="A1040" s="5">
        <v>1038</v>
      </c>
      <c r="B1040" s="6" t="str">
        <f>"胡蝶"</f>
        <v>胡蝶</v>
      </c>
      <c r="C1040" s="7" t="s">
        <v>1914</v>
      </c>
      <c r="D1040" s="7">
        <v>2888</v>
      </c>
      <c r="E1040" s="6" t="str">
        <f>"蒲海英"</f>
        <v>蒲海英</v>
      </c>
      <c r="F1040" s="7" t="s">
        <v>1915</v>
      </c>
    </row>
    <row r="1041" spans="1:6" ht="24.75" customHeight="1">
      <c r="A1041" s="5">
        <v>1039</v>
      </c>
      <c r="B1041" s="6" t="str">
        <f>"林秀南"</f>
        <v>林秀南</v>
      </c>
      <c r="C1041" s="7" t="s">
        <v>1916</v>
      </c>
      <c r="D1041" s="7">
        <v>2889</v>
      </c>
      <c r="E1041" s="6" t="str">
        <f>"谭舒桃"</f>
        <v>谭舒桃</v>
      </c>
      <c r="F1041" s="7" t="s">
        <v>1917</v>
      </c>
    </row>
    <row r="1042" spans="1:6" ht="24.75" customHeight="1">
      <c r="A1042" s="5">
        <v>1040</v>
      </c>
      <c r="B1042" s="6" t="str">
        <f>"陈丽叶"</f>
        <v>陈丽叶</v>
      </c>
      <c r="C1042" s="7" t="s">
        <v>845</v>
      </c>
      <c r="D1042" s="7">
        <v>2890</v>
      </c>
      <c r="E1042" s="6" t="str">
        <f>"庞信参"</f>
        <v>庞信参</v>
      </c>
      <c r="F1042" s="7" t="s">
        <v>1918</v>
      </c>
    </row>
    <row r="1043" spans="1:6" ht="24.75" customHeight="1">
      <c r="A1043" s="5">
        <v>1041</v>
      </c>
      <c r="B1043" s="6" t="str">
        <f>"裴星同"</f>
        <v>裴星同</v>
      </c>
      <c r="C1043" s="7" t="s">
        <v>1919</v>
      </c>
      <c r="D1043" s="7">
        <v>2891</v>
      </c>
      <c r="E1043" s="6" t="str">
        <f>"刘帆"</f>
        <v>刘帆</v>
      </c>
      <c r="F1043" s="7" t="s">
        <v>1920</v>
      </c>
    </row>
    <row r="1044" spans="1:6" ht="24.75" customHeight="1">
      <c r="A1044" s="5">
        <v>1042</v>
      </c>
      <c r="B1044" s="6" t="str">
        <f>"陈艺丹"</f>
        <v>陈艺丹</v>
      </c>
      <c r="C1044" s="7" t="s">
        <v>113</v>
      </c>
      <c r="D1044" s="7">
        <v>2892</v>
      </c>
      <c r="E1044" s="6" t="str">
        <f>"王凤霞"</f>
        <v>王凤霞</v>
      </c>
      <c r="F1044" s="7" t="s">
        <v>1921</v>
      </c>
    </row>
    <row r="1045" spans="1:6" ht="24.75" customHeight="1">
      <c r="A1045" s="5">
        <v>1043</v>
      </c>
      <c r="B1045" s="6" t="str">
        <f>"何紫微"</f>
        <v>何紫微</v>
      </c>
      <c r="C1045" s="7" t="s">
        <v>1922</v>
      </c>
      <c r="D1045" s="7">
        <v>2893</v>
      </c>
      <c r="E1045" s="6" t="str">
        <f>"钟子婕"</f>
        <v>钟子婕</v>
      </c>
      <c r="F1045" s="7" t="s">
        <v>1923</v>
      </c>
    </row>
    <row r="1046" spans="1:6" ht="24.75" customHeight="1">
      <c r="A1046" s="5">
        <v>1044</v>
      </c>
      <c r="B1046" s="6" t="str">
        <f>"陈姿妙"</f>
        <v>陈姿妙</v>
      </c>
      <c r="C1046" s="7" t="s">
        <v>1924</v>
      </c>
      <c r="D1046" s="7">
        <v>2894</v>
      </c>
      <c r="E1046" s="6" t="str">
        <f>"吴小兰"</f>
        <v>吴小兰</v>
      </c>
      <c r="F1046" s="7" t="s">
        <v>1925</v>
      </c>
    </row>
    <row r="1047" spans="1:6" ht="24.75" customHeight="1">
      <c r="A1047" s="5">
        <v>1045</v>
      </c>
      <c r="B1047" s="6" t="str">
        <f>"许丹彤"</f>
        <v>许丹彤</v>
      </c>
      <c r="C1047" s="7" t="s">
        <v>1926</v>
      </c>
      <c r="D1047" s="7">
        <v>2895</v>
      </c>
      <c r="E1047" s="6" t="str">
        <f>"邢增慧"</f>
        <v>邢增慧</v>
      </c>
      <c r="F1047" s="7" t="s">
        <v>500</v>
      </c>
    </row>
    <row r="1048" spans="1:6" ht="24.75" customHeight="1">
      <c r="A1048" s="5">
        <v>1046</v>
      </c>
      <c r="B1048" s="6" t="str">
        <f>"李依琪"</f>
        <v>李依琪</v>
      </c>
      <c r="C1048" s="7" t="s">
        <v>1927</v>
      </c>
      <c r="D1048" s="7">
        <v>2896</v>
      </c>
      <c r="E1048" s="6" t="str">
        <f>"王晓婧"</f>
        <v>王晓婧</v>
      </c>
      <c r="F1048" s="7" t="s">
        <v>1928</v>
      </c>
    </row>
    <row r="1049" spans="1:6" ht="24.75" customHeight="1">
      <c r="A1049" s="5">
        <v>1047</v>
      </c>
      <c r="B1049" s="6" t="str">
        <f>"周玉燕"</f>
        <v>周玉燕</v>
      </c>
      <c r="C1049" s="7" t="s">
        <v>1929</v>
      </c>
      <c r="D1049" s="7">
        <v>2897</v>
      </c>
      <c r="E1049" s="6" t="str">
        <f>"黄勤舟"</f>
        <v>黄勤舟</v>
      </c>
      <c r="F1049" s="7" t="s">
        <v>1930</v>
      </c>
    </row>
    <row r="1050" spans="1:6" ht="24.75" customHeight="1">
      <c r="A1050" s="5">
        <v>1048</v>
      </c>
      <c r="B1050" s="6" t="str">
        <f>"曾莹"</f>
        <v>曾莹</v>
      </c>
      <c r="C1050" s="7" t="s">
        <v>1931</v>
      </c>
      <c r="D1050" s="7">
        <v>2898</v>
      </c>
      <c r="E1050" s="6" t="str">
        <f>"符秀华"</f>
        <v>符秀华</v>
      </c>
      <c r="F1050" s="7" t="s">
        <v>1932</v>
      </c>
    </row>
    <row r="1051" spans="1:6" ht="24.75" customHeight="1">
      <c r="A1051" s="5">
        <v>1049</v>
      </c>
      <c r="B1051" s="6" t="str">
        <f>"文亮"</f>
        <v>文亮</v>
      </c>
      <c r="C1051" s="7" t="s">
        <v>1933</v>
      </c>
      <c r="D1051" s="7">
        <v>2899</v>
      </c>
      <c r="E1051" s="6" t="str">
        <f>"李欣"</f>
        <v>李欣</v>
      </c>
      <c r="F1051" s="7" t="s">
        <v>1934</v>
      </c>
    </row>
    <row r="1052" spans="1:6" ht="24.75" customHeight="1">
      <c r="A1052" s="5">
        <v>1050</v>
      </c>
      <c r="B1052" s="6" t="str">
        <f>"吉芳瑶"</f>
        <v>吉芳瑶</v>
      </c>
      <c r="C1052" s="7" t="s">
        <v>396</v>
      </c>
      <c r="D1052" s="7">
        <v>2900</v>
      </c>
      <c r="E1052" s="6" t="str">
        <f>"梁锦欢"</f>
        <v>梁锦欢</v>
      </c>
      <c r="F1052" s="7" t="s">
        <v>1935</v>
      </c>
    </row>
    <row r="1053" spans="1:6" ht="24.75" customHeight="1">
      <c r="A1053" s="5">
        <v>1051</v>
      </c>
      <c r="B1053" s="6" t="str">
        <f>"周益彤"</f>
        <v>周益彤</v>
      </c>
      <c r="C1053" s="7" t="s">
        <v>1936</v>
      </c>
      <c r="D1053" s="7">
        <v>2901</v>
      </c>
      <c r="E1053" s="6" t="str">
        <f>"蓝英霞"</f>
        <v>蓝英霞</v>
      </c>
      <c r="F1053" s="7" t="s">
        <v>1937</v>
      </c>
    </row>
    <row r="1054" spans="1:6" ht="24.75" customHeight="1">
      <c r="A1054" s="5">
        <v>1052</v>
      </c>
      <c r="B1054" s="6" t="str">
        <f>"刘海明"</f>
        <v>刘海明</v>
      </c>
      <c r="C1054" s="7" t="s">
        <v>1938</v>
      </c>
      <c r="D1054" s="7">
        <v>2902</v>
      </c>
      <c r="E1054" s="6" t="str">
        <f>"王辉"</f>
        <v>王辉</v>
      </c>
      <c r="F1054" s="7" t="s">
        <v>1939</v>
      </c>
    </row>
    <row r="1055" spans="1:6" ht="24.75" customHeight="1">
      <c r="A1055" s="5">
        <v>1053</v>
      </c>
      <c r="B1055" s="6" t="str">
        <f>"何倩凌"</f>
        <v>何倩凌</v>
      </c>
      <c r="C1055" s="7" t="s">
        <v>1940</v>
      </c>
      <c r="D1055" s="7">
        <v>2903</v>
      </c>
      <c r="E1055" s="6" t="str">
        <f>"云霄"</f>
        <v>云霄</v>
      </c>
      <c r="F1055" s="7" t="s">
        <v>1941</v>
      </c>
    </row>
    <row r="1056" spans="1:6" ht="24.75" customHeight="1">
      <c r="A1056" s="5">
        <v>1054</v>
      </c>
      <c r="B1056" s="6" t="str">
        <f>"李长赋"</f>
        <v>李长赋</v>
      </c>
      <c r="C1056" s="7" t="s">
        <v>1942</v>
      </c>
      <c r="D1056" s="7">
        <v>2904</v>
      </c>
      <c r="E1056" s="6" t="str">
        <f>"罗静"</f>
        <v>罗静</v>
      </c>
      <c r="F1056" s="7" t="s">
        <v>1943</v>
      </c>
    </row>
    <row r="1057" spans="1:6" ht="24.75" customHeight="1">
      <c r="A1057" s="5">
        <v>1055</v>
      </c>
      <c r="B1057" s="6" t="str">
        <f>"卢露璐"</f>
        <v>卢露璐</v>
      </c>
      <c r="C1057" s="7" t="s">
        <v>1944</v>
      </c>
      <c r="D1057" s="7">
        <v>2905</v>
      </c>
      <c r="E1057" s="6" t="str">
        <f>"邓帆"</f>
        <v>邓帆</v>
      </c>
      <c r="F1057" s="7" t="s">
        <v>1945</v>
      </c>
    </row>
    <row r="1058" spans="1:6" ht="24.75" customHeight="1">
      <c r="A1058" s="5">
        <v>1056</v>
      </c>
      <c r="B1058" s="6" t="str">
        <f>"许敏"</f>
        <v>许敏</v>
      </c>
      <c r="C1058" s="7" t="s">
        <v>1946</v>
      </c>
      <c r="D1058" s="7">
        <v>2906</v>
      </c>
      <c r="E1058" s="6" t="str">
        <f>"陈政论"</f>
        <v>陈政论</v>
      </c>
      <c r="F1058" s="7" t="s">
        <v>1947</v>
      </c>
    </row>
    <row r="1059" spans="1:6" ht="24.75" customHeight="1">
      <c r="A1059" s="5">
        <v>1057</v>
      </c>
      <c r="B1059" s="6" t="str">
        <f>"杨静熙"</f>
        <v>杨静熙</v>
      </c>
      <c r="C1059" s="7" t="s">
        <v>1217</v>
      </c>
      <c r="D1059" s="7">
        <v>2907</v>
      </c>
      <c r="E1059" s="6" t="str">
        <f>"郑豪菁"</f>
        <v>郑豪菁</v>
      </c>
      <c r="F1059" s="7" t="s">
        <v>1948</v>
      </c>
    </row>
    <row r="1060" spans="1:6" ht="24.75" customHeight="1">
      <c r="A1060" s="5">
        <v>1058</v>
      </c>
      <c r="B1060" s="6" t="str">
        <f>"丁涵萱"</f>
        <v>丁涵萱</v>
      </c>
      <c r="C1060" s="7" t="s">
        <v>1949</v>
      </c>
      <c r="D1060" s="7">
        <v>2908</v>
      </c>
      <c r="E1060" s="6" t="str">
        <f>"林亨男"</f>
        <v>林亨男</v>
      </c>
      <c r="F1060" s="7" t="s">
        <v>1882</v>
      </c>
    </row>
    <row r="1061" spans="1:6" ht="24.75" customHeight="1">
      <c r="A1061" s="5">
        <v>1059</v>
      </c>
      <c r="B1061" s="6" t="str">
        <f>"肖文华"</f>
        <v>肖文华</v>
      </c>
      <c r="C1061" s="7" t="s">
        <v>1950</v>
      </c>
      <c r="D1061" s="7">
        <v>2909</v>
      </c>
      <c r="E1061" s="6" t="str">
        <f>"李木娇"</f>
        <v>李木娇</v>
      </c>
      <c r="F1061" s="7" t="s">
        <v>1951</v>
      </c>
    </row>
    <row r="1062" spans="1:6" ht="24.75" customHeight="1">
      <c r="A1062" s="5">
        <v>1060</v>
      </c>
      <c r="B1062" s="6" t="str">
        <f>"周慧"</f>
        <v>周慧</v>
      </c>
      <c r="C1062" s="7" t="s">
        <v>1187</v>
      </c>
      <c r="D1062" s="7">
        <v>2910</v>
      </c>
      <c r="E1062" s="6" t="str">
        <f>"王金妮"</f>
        <v>王金妮</v>
      </c>
      <c r="F1062" s="7" t="s">
        <v>1952</v>
      </c>
    </row>
    <row r="1063" spans="1:6" ht="24.75" customHeight="1">
      <c r="A1063" s="5">
        <v>1061</v>
      </c>
      <c r="B1063" s="6" t="str">
        <f>"吴吉娜"</f>
        <v>吴吉娜</v>
      </c>
      <c r="C1063" s="7" t="s">
        <v>345</v>
      </c>
      <c r="D1063" s="7">
        <v>2911</v>
      </c>
      <c r="E1063" s="6" t="str">
        <f>"黄佳瑶"</f>
        <v>黄佳瑶</v>
      </c>
      <c r="F1063" s="7" t="s">
        <v>1953</v>
      </c>
    </row>
    <row r="1064" spans="1:6" ht="24.75" customHeight="1">
      <c r="A1064" s="5">
        <v>1062</v>
      </c>
      <c r="B1064" s="6" t="str">
        <f>"孙彤"</f>
        <v>孙彤</v>
      </c>
      <c r="C1064" s="7" t="s">
        <v>1124</v>
      </c>
      <c r="D1064" s="7">
        <v>2912</v>
      </c>
      <c r="E1064" s="6" t="str">
        <f>"黎明昊"</f>
        <v>黎明昊</v>
      </c>
      <c r="F1064" s="7" t="s">
        <v>735</v>
      </c>
    </row>
    <row r="1065" spans="1:6" ht="24.75" customHeight="1">
      <c r="A1065" s="5">
        <v>1063</v>
      </c>
      <c r="B1065" s="6" t="str">
        <f>"曹玉双"</f>
        <v>曹玉双</v>
      </c>
      <c r="C1065" s="7" t="s">
        <v>1954</v>
      </c>
      <c r="D1065" s="7">
        <v>2913</v>
      </c>
      <c r="E1065" s="6" t="str">
        <f>"张才容"</f>
        <v>张才容</v>
      </c>
      <c r="F1065" s="7" t="s">
        <v>1955</v>
      </c>
    </row>
    <row r="1066" spans="1:6" ht="24.75" customHeight="1">
      <c r="A1066" s="5">
        <v>1064</v>
      </c>
      <c r="B1066" s="6" t="str">
        <f>"王玮佳"</f>
        <v>王玮佳</v>
      </c>
      <c r="C1066" s="7" t="s">
        <v>1956</v>
      </c>
      <c r="D1066" s="7">
        <v>2914</v>
      </c>
      <c r="E1066" s="6" t="str">
        <f>"陈英旺"</f>
        <v>陈英旺</v>
      </c>
      <c r="F1066" s="7" t="s">
        <v>1957</v>
      </c>
    </row>
    <row r="1067" spans="1:6" ht="24.75" customHeight="1">
      <c r="A1067" s="5">
        <v>1065</v>
      </c>
      <c r="B1067" s="6" t="str">
        <f>"龙秋云"</f>
        <v>龙秋云</v>
      </c>
      <c r="C1067" s="7" t="s">
        <v>1958</v>
      </c>
      <c r="D1067" s="7">
        <v>2915</v>
      </c>
      <c r="E1067" s="6" t="str">
        <f>"符炳妍"</f>
        <v>符炳妍</v>
      </c>
      <c r="F1067" s="7" t="s">
        <v>1959</v>
      </c>
    </row>
    <row r="1068" spans="1:6" ht="24.75" customHeight="1">
      <c r="A1068" s="5">
        <v>1066</v>
      </c>
      <c r="B1068" s="6" t="str">
        <f>"林玉平"</f>
        <v>林玉平</v>
      </c>
      <c r="C1068" s="7" t="s">
        <v>1960</v>
      </c>
      <c r="D1068" s="7">
        <v>2916</v>
      </c>
      <c r="E1068" s="6" t="str">
        <f>"邢益春"</f>
        <v>邢益春</v>
      </c>
      <c r="F1068" s="7" t="s">
        <v>1961</v>
      </c>
    </row>
    <row r="1069" spans="1:6" ht="24.75" customHeight="1">
      <c r="A1069" s="5">
        <v>1067</v>
      </c>
      <c r="B1069" s="6" t="str">
        <f>"李娜"</f>
        <v>李娜</v>
      </c>
      <c r="C1069" s="7" t="s">
        <v>1962</v>
      </c>
      <c r="D1069" s="7">
        <v>2917</v>
      </c>
      <c r="E1069" s="6" t="str">
        <f>"朱晓倩"</f>
        <v>朱晓倩</v>
      </c>
      <c r="F1069" s="7" t="s">
        <v>1963</v>
      </c>
    </row>
    <row r="1070" spans="1:6" ht="24.75" customHeight="1">
      <c r="A1070" s="5">
        <v>1068</v>
      </c>
      <c r="B1070" s="6" t="str">
        <f>"羊发龙"</f>
        <v>羊发龙</v>
      </c>
      <c r="C1070" s="7" t="s">
        <v>1964</v>
      </c>
      <c r="D1070" s="7">
        <v>2918</v>
      </c>
      <c r="E1070" s="6" t="str">
        <f>"郑昌月"</f>
        <v>郑昌月</v>
      </c>
      <c r="F1070" s="7" t="s">
        <v>1965</v>
      </c>
    </row>
    <row r="1071" spans="1:6" ht="24.75" customHeight="1">
      <c r="A1071" s="5">
        <v>1069</v>
      </c>
      <c r="B1071" s="6" t="str">
        <f>"林锡鑫"</f>
        <v>林锡鑫</v>
      </c>
      <c r="C1071" s="7" t="s">
        <v>1966</v>
      </c>
      <c r="D1071" s="7">
        <v>2919</v>
      </c>
      <c r="E1071" s="6" t="str">
        <f>"黎菊青"</f>
        <v>黎菊青</v>
      </c>
      <c r="F1071" s="7" t="s">
        <v>1967</v>
      </c>
    </row>
    <row r="1072" spans="1:6" ht="24.75" customHeight="1">
      <c r="A1072" s="5">
        <v>1070</v>
      </c>
      <c r="B1072" s="6" t="str">
        <f>"唐启造"</f>
        <v>唐启造</v>
      </c>
      <c r="C1072" s="7" t="s">
        <v>1968</v>
      </c>
      <c r="D1072" s="7">
        <v>2920</v>
      </c>
      <c r="E1072" s="6" t="str">
        <f>"黄子妍"</f>
        <v>黄子妍</v>
      </c>
      <c r="F1072" s="7" t="s">
        <v>1969</v>
      </c>
    </row>
    <row r="1073" spans="1:6" ht="24.75" customHeight="1">
      <c r="A1073" s="5">
        <v>1071</v>
      </c>
      <c r="B1073" s="6" t="str">
        <f>"张忠青"</f>
        <v>张忠青</v>
      </c>
      <c r="C1073" s="7" t="s">
        <v>1970</v>
      </c>
      <c r="D1073" s="7">
        <v>2921</v>
      </c>
      <c r="E1073" s="6" t="str">
        <f>"高敏"</f>
        <v>高敏</v>
      </c>
      <c r="F1073" s="7" t="s">
        <v>1971</v>
      </c>
    </row>
    <row r="1074" spans="1:6" ht="24.75" customHeight="1">
      <c r="A1074" s="5">
        <v>1072</v>
      </c>
      <c r="B1074" s="6" t="str">
        <f>"李彭伟"</f>
        <v>李彭伟</v>
      </c>
      <c r="C1074" s="7" t="s">
        <v>1972</v>
      </c>
      <c r="D1074" s="7">
        <v>2922</v>
      </c>
      <c r="E1074" s="6" t="str">
        <f>"黄学番"</f>
        <v>黄学番</v>
      </c>
      <c r="F1074" s="7" t="s">
        <v>1973</v>
      </c>
    </row>
    <row r="1075" spans="1:6" ht="24.75" customHeight="1">
      <c r="A1075" s="5">
        <v>1073</v>
      </c>
      <c r="B1075" s="6" t="str">
        <f>"陆蕾"</f>
        <v>陆蕾</v>
      </c>
      <c r="C1075" s="7" t="s">
        <v>1974</v>
      </c>
      <c r="D1075" s="7">
        <v>2923</v>
      </c>
      <c r="E1075" s="6" t="str">
        <f>"廖景华"</f>
        <v>廖景华</v>
      </c>
      <c r="F1075" s="7" t="s">
        <v>1975</v>
      </c>
    </row>
    <row r="1076" spans="1:6" ht="24.75" customHeight="1">
      <c r="A1076" s="5">
        <v>1074</v>
      </c>
      <c r="B1076" s="6" t="str">
        <f>"王韶巍"</f>
        <v>王韶巍</v>
      </c>
      <c r="C1076" s="7" t="s">
        <v>1976</v>
      </c>
      <c r="D1076" s="7">
        <v>2924</v>
      </c>
      <c r="E1076" s="6" t="str">
        <f>"王涛"</f>
        <v>王涛</v>
      </c>
      <c r="F1076" s="7" t="s">
        <v>1977</v>
      </c>
    </row>
    <row r="1077" spans="1:6" ht="24.75" customHeight="1">
      <c r="A1077" s="5">
        <v>1075</v>
      </c>
      <c r="B1077" s="6" t="str">
        <f>"卢晓雪"</f>
        <v>卢晓雪</v>
      </c>
      <c r="C1077" s="7" t="s">
        <v>1978</v>
      </c>
      <c r="D1077" s="7">
        <v>2925</v>
      </c>
      <c r="E1077" s="6" t="str">
        <f>"张凤尧"</f>
        <v>张凤尧</v>
      </c>
      <c r="F1077" s="7" t="s">
        <v>1979</v>
      </c>
    </row>
    <row r="1078" spans="1:6" ht="24.75" customHeight="1">
      <c r="A1078" s="5">
        <v>1076</v>
      </c>
      <c r="B1078" s="6" t="str">
        <f>"苟鹏程"</f>
        <v>苟鹏程</v>
      </c>
      <c r="C1078" s="7" t="s">
        <v>1980</v>
      </c>
      <c r="D1078" s="7">
        <v>2926</v>
      </c>
      <c r="E1078" s="6" t="str">
        <f>"邢慧转"</f>
        <v>邢慧转</v>
      </c>
      <c r="F1078" s="7" t="s">
        <v>1981</v>
      </c>
    </row>
    <row r="1079" spans="1:6" ht="24.75" customHeight="1">
      <c r="A1079" s="5">
        <v>1077</v>
      </c>
      <c r="B1079" s="6" t="str">
        <f>"冼川杰"</f>
        <v>冼川杰</v>
      </c>
      <c r="C1079" s="7" t="s">
        <v>1982</v>
      </c>
      <c r="D1079" s="7">
        <v>2927</v>
      </c>
      <c r="E1079" s="6" t="str">
        <f>"王竹青"</f>
        <v>王竹青</v>
      </c>
      <c r="F1079" s="7" t="s">
        <v>1983</v>
      </c>
    </row>
    <row r="1080" spans="1:6" ht="24.75" customHeight="1">
      <c r="A1080" s="5">
        <v>1078</v>
      </c>
      <c r="B1080" s="6" t="str">
        <f>"许开灿"</f>
        <v>许开灿</v>
      </c>
      <c r="C1080" s="7" t="s">
        <v>529</v>
      </c>
      <c r="D1080" s="7">
        <v>2928</v>
      </c>
      <c r="E1080" s="6" t="str">
        <f>"张丽佳"</f>
        <v>张丽佳</v>
      </c>
      <c r="F1080" s="7" t="s">
        <v>1984</v>
      </c>
    </row>
    <row r="1081" spans="1:6" ht="24.75" customHeight="1">
      <c r="A1081" s="5">
        <v>1079</v>
      </c>
      <c r="B1081" s="6" t="str">
        <f>"李鑫"</f>
        <v>李鑫</v>
      </c>
      <c r="C1081" s="7" t="s">
        <v>1985</v>
      </c>
      <c r="D1081" s="7">
        <v>2929</v>
      </c>
      <c r="E1081" s="6" t="str">
        <f>"刘嘉欣"</f>
        <v>刘嘉欣</v>
      </c>
      <c r="F1081" s="7" t="s">
        <v>1986</v>
      </c>
    </row>
    <row r="1082" spans="1:6" ht="24.75" customHeight="1">
      <c r="A1082" s="5">
        <v>1080</v>
      </c>
      <c r="B1082" s="6" t="str">
        <f>"李禹璁"</f>
        <v>李禹璁</v>
      </c>
      <c r="C1082" s="7" t="s">
        <v>1987</v>
      </c>
      <c r="D1082" s="7">
        <v>2930</v>
      </c>
      <c r="E1082" s="6" t="str">
        <f>"王梅秋"</f>
        <v>王梅秋</v>
      </c>
      <c r="F1082" s="7" t="s">
        <v>1988</v>
      </c>
    </row>
    <row r="1083" spans="1:6" ht="24.75" customHeight="1">
      <c r="A1083" s="5">
        <v>1081</v>
      </c>
      <c r="B1083" s="6" t="str">
        <f>"严紫祯"</f>
        <v>严紫祯</v>
      </c>
      <c r="C1083" s="7" t="s">
        <v>111</v>
      </c>
      <c r="D1083" s="7">
        <v>2931</v>
      </c>
      <c r="E1083" s="6" t="str">
        <f>"钟玲"</f>
        <v>钟玲</v>
      </c>
      <c r="F1083" s="7" t="s">
        <v>1989</v>
      </c>
    </row>
    <row r="1084" spans="1:6" ht="24.75" customHeight="1">
      <c r="A1084" s="5">
        <v>1082</v>
      </c>
      <c r="B1084" s="6" t="str">
        <f>"王发慧"</f>
        <v>王发慧</v>
      </c>
      <c r="C1084" s="7" t="s">
        <v>1355</v>
      </c>
      <c r="D1084" s="7">
        <v>2932</v>
      </c>
      <c r="E1084" s="6" t="str">
        <f>"谭朝颖"</f>
        <v>谭朝颖</v>
      </c>
      <c r="F1084" s="7" t="s">
        <v>412</v>
      </c>
    </row>
    <row r="1085" spans="1:6" ht="24.75" customHeight="1">
      <c r="A1085" s="5">
        <v>1083</v>
      </c>
      <c r="B1085" s="6" t="str">
        <f>"陈博伟"</f>
        <v>陈博伟</v>
      </c>
      <c r="C1085" s="7" t="s">
        <v>1990</v>
      </c>
      <c r="D1085" s="7">
        <v>2933</v>
      </c>
      <c r="E1085" s="6" t="str">
        <f>"庞慧"</f>
        <v>庞慧</v>
      </c>
      <c r="F1085" s="7" t="s">
        <v>1991</v>
      </c>
    </row>
    <row r="1086" spans="1:6" ht="24.75" customHeight="1">
      <c r="A1086" s="5">
        <v>1084</v>
      </c>
      <c r="B1086" s="6" t="str">
        <f>"曾程"</f>
        <v>曾程</v>
      </c>
      <c r="C1086" s="7" t="s">
        <v>1992</v>
      </c>
      <c r="D1086" s="7">
        <v>2934</v>
      </c>
      <c r="E1086" s="6" t="str">
        <f>"陈冬霞"</f>
        <v>陈冬霞</v>
      </c>
      <c r="F1086" s="7" t="s">
        <v>1993</v>
      </c>
    </row>
    <row r="1087" spans="1:6" ht="24.75" customHeight="1">
      <c r="A1087" s="5">
        <v>1085</v>
      </c>
      <c r="B1087" s="6" t="str">
        <f>"胡渝汶"</f>
        <v>胡渝汶</v>
      </c>
      <c r="C1087" s="7" t="s">
        <v>1994</v>
      </c>
      <c r="D1087" s="7">
        <v>2935</v>
      </c>
      <c r="E1087" s="6" t="str">
        <f>"李昕"</f>
        <v>李昕</v>
      </c>
      <c r="F1087" s="7" t="s">
        <v>1995</v>
      </c>
    </row>
    <row r="1088" spans="1:6" ht="24.75" customHeight="1">
      <c r="A1088" s="5">
        <v>1086</v>
      </c>
      <c r="B1088" s="6" t="str">
        <f>"韩景扬"</f>
        <v>韩景扬</v>
      </c>
      <c r="C1088" s="7" t="s">
        <v>1996</v>
      </c>
      <c r="D1088" s="7">
        <v>2936</v>
      </c>
      <c r="E1088" s="6" t="str">
        <f>"何荣光"</f>
        <v>何荣光</v>
      </c>
      <c r="F1088" s="7" t="s">
        <v>1997</v>
      </c>
    </row>
    <row r="1089" spans="1:6" ht="24.75" customHeight="1">
      <c r="A1089" s="5">
        <v>1087</v>
      </c>
      <c r="B1089" s="6" t="str">
        <f>"李鸿俊"</f>
        <v>李鸿俊</v>
      </c>
      <c r="C1089" s="7" t="s">
        <v>1998</v>
      </c>
      <c r="D1089" s="7">
        <v>2937</v>
      </c>
      <c r="E1089" s="6" t="str">
        <f>"潘偲偲"</f>
        <v>潘偲偲</v>
      </c>
      <c r="F1089" s="7" t="s">
        <v>1999</v>
      </c>
    </row>
    <row r="1090" spans="1:6" ht="24.75" customHeight="1">
      <c r="A1090" s="5">
        <v>1088</v>
      </c>
      <c r="B1090" s="6" t="str">
        <f>"符凤姿"</f>
        <v>符凤姿</v>
      </c>
      <c r="C1090" s="7" t="s">
        <v>1574</v>
      </c>
      <c r="D1090" s="7">
        <v>2938</v>
      </c>
      <c r="E1090" s="6" t="str">
        <f>"黎卓琪"</f>
        <v>黎卓琪</v>
      </c>
      <c r="F1090" s="7" t="s">
        <v>2000</v>
      </c>
    </row>
    <row r="1091" spans="1:6" ht="24.75" customHeight="1">
      <c r="A1091" s="5">
        <v>1089</v>
      </c>
      <c r="B1091" s="6" t="str">
        <f>"曾昭玮"</f>
        <v>曾昭玮</v>
      </c>
      <c r="C1091" s="7" t="s">
        <v>2001</v>
      </c>
      <c r="D1091" s="7">
        <v>2939</v>
      </c>
      <c r="E1091" s="6" t="str">
        <f>"梁晓凤"</f>
        <v>梁晓凤</v>
      </c>
      <c r="F1091" s="7" t="s">
        <v>2002</v>
      </c>
    </row>
    <row r="1092" spans="1:6" ht="24.75" customHeight="1">
      <c r="A1092" s="5">
        <v>1090</v>
      </c>
      <c r="B1092" s="6" t="str">
        <f>"李俊宏"</f>
        <v>李俊宏</v>
      </c>
      <c r="C1092" s="7" t="s">
        <v>2003</v>
      </c>
      <c r="D1092" s="7">
        <v>2940</v>
      </c>
      <c r="E1092" s="6" t="str">
        <f>"欧乐晴"</f>
        <v>欧乐晴</v>
      </c>
      <c r="F1092" s="7" t="s">
        <v>283</v>
      </c>
    </row>
    <row r="1093" spans="1:6" ht="24.75" customHeight="1">
      <c r="A1093" s="5">
        <v>1091</v>
      </c>
      <c r="B1093" s="6" t="str">
        <f>"李万鹏"</f>
        <v>李万鹏</v>
      </c>
      <c r="C1093" s="7" t="s">
        <v>2004</v>
      </c>
      <c r="D1093" s="7">
        <v>2941</v>
      </c>
      <c r="E1093" s="6" t="str">
        <f>"许瑛"</f>
        <v>许瑛</v>
      </c>
      <c r="F1093" s="7" t="s">
        <v>2005</v>
      </c>
    </row>
    <row r="1094" spans="1:6" ht="24.75" customHeight="1">
      <c r="A1094" s="5">
        <v>1092</v>
      </c>
      <c r="B1094" s="6" t="str">
        <f>"周文博"</f>
        <v>周文博</v>
      </c>
      <c r="C1094" s="7" t="s">
        <v>2006</v>
      </c>
      <c r="D1094" s="7">
        <v>2942</v>
      </c>
      <c r="E1094" s="6" t="str">
        <f>"冯宝漫"</f>
        <v>冯宝漫</v>
      </c>
      <c r="F1094" s="7" t="s">
        <v>2007</v>
      </c>
    </row>
    <row r="1095" spans="1:6" ht="24.75" customHeight="1">
      <c r="A1095" s="5">
        <v>1093</v>
      </c>
      <c r="B1095" s="6" t="str">
        <f>"张裕己"</f>
        <v>张裕己</v>
      </c>
      <c r="C1095" s="7" t="s">
        <v>129</v>
      </c>
      <c r="D1095" s="7">
        <v>2943</v>
      </c>
      <c r="E1095" s="6" t="str">
        <f>"郑琬盈"</f>
        <v>郑琬盈</v>
      </c>
      <c r="F1095" s="7" t="s">
        <v>1806</v>
      </c>
    </row>
    <row r="1096" spans="1:6" ht="24.75" customHeight="1">
      <c r="A1096" s="5">
        <v>1094</v>
      </c>
      <c r="B1096" s="6" t="str">
        <f>"谢盛强"</f>
        <v>谢盛强</v>
      </c>
      <c r="C1096" s="7" t="s">
        <v>2008</v>
      </c>
      <c r="D1096" s="7">
        <v>2944</v>
      </c>
      <c r="E1096" s="6" t="str">
        <f>"陈有春"</f>
        <v>陈有春</v>
      </c>
      <c r="F1096" s="7" t="s">
        <v>2009</v>
      </c>
    </row>
    <row r="1097" spans="1:6" ht="24.75" customHeight="1">
      <c r="A1097" s="5">
        <v>1095</v>
      </c>
      <c r="B1097" s="6" t="str">
        <f>"黄利广"</f>
        <v>黄利广</v>
      </c>
      <c r="C1097" s="7" t="s">
        <v>2010</v>
      </c>
      <c r="D1097" s="7">
        <v>2945</v>
      </c>
      <c r="E1097" s="6" t="str">
        <f>"秦小建"</f>
        <v>秦小建</v>
      </c>
      <c r="F1097" s="7" t="s">
        <v>2011</v>
      </c>
    </row>
    <row r="1098" spans="1:6" ht="24.75" customHeight="1">
      <c r="A1098" s="5">
        <v>1096</v>
      </c>
      <c r="B1098" s="6" t="str">
        <f>"石长城"</f>
        <v>石长城</v>
      </c>
      <c r="C1098" s="7" t="s">
        <v>2012</v>
      </c>
      <c r="D1098" s="7">
        <v>2946</v>
      </c>
      <c r="E1098" s="6" t="str">
        <f>"黄洳钲"</f>
        <v>黄洳钲</v>
      </c>
      <c r="F1098" s="7" t="s">
        <v>2013</v>
      </c>
    </row>
    <row r="1099" spans="1:6" ht="24.75" customHeight="1">
      <c r="A1099" s="5">
        <v>1097</v>
      </c>
      <c r="B1099" s="6" t="str">
        <f>"林志辉"</f>
        <v>林志辉</v>
      </c>
      <c r="C1099" s="7" t="s">
        <v>2014</v>
      </c>
      <c r="D1099" s="7">
        <v>2947</v>
      </c>
      <c r="E1099" s="6" t="str">
        <f>"陈婆美"</f>
        <v>陈婆美</v>
      </c>
      <c r="F1099" s="7" t="s">
        <v>718</v>
      </c>
    </row>
    <row r="1100" spans="1:6" ht="24.75" customHeight="1">
      <c r="A1100" s="5">
        <v>1098</v>
      </c>
      <c r="B1100" s="6" t="str">
        <f>"王中炳"</f>
        <v>王中炳</v>
      </c>
      <c r="C1100" s="7" t="s">
        <v>2015</v>
      </c>
      <c r="D1100" s="7">
        <v>2948</v>
      </c>
      <c r="E1100" s="6" t="str">
        <f>"林燕玲"</f>
        <v>林燕玲</v>
      </c>
      <c r="F1100" s="7" t="s">
        <v>204</v>
      </c>
    </row>
    <row r="1101" spans="1:6" ht="24.75" customHeight="1">
      <c r="A1101" s="5">
        <v>1099</v>
      </c>
      <c r="B1101" s="6" t="str">
        <f>"丁仕倍"</f>
        <v>丁仕倍</v>
      </c>
      <c r="C1101" s="7" t="s">
        <v>2016</v>
      </c>
      <c r="D1101" s="7">
        <v>2949</v>
      </c>
      <c r="E1101" s="6" t="str">
        <f>"叶仁芬"</f>
        <v>叶仁芬</v>
      </c>
      <c r="F1101" s="7" t="s">
        <v>1959</v>
      </c>
    </row>
    <row r="1102" spans="1:6" ht="24.75" customHeight="1">
      <c r="A1102" s="5">
        <v>1100</v>
      </c>
      <c r="B1102" s="6" t="str">
        <f>"张裕忠"</f>
        <v>张裕忠</v>
      </c>
      <c r="C1102" s="7" t="s">
        <v>2017</v>
      </c>
      <c r="D1102" s="7">
        <v>2950</v>
      </c>
      <c r="E1102" s="6" t="str">
        <f>"王学骏"</f>
        <v>王学骏</v>
      </c>
      <c r="F1102" s="7" t="s">
        <v>2018</v>
      </c>
    </row>
    <row r="1103" spans="1:6" ht="24.75" customHeight="1">
      <c r="A1103" s="5">
        <v>1101</v>
      </c>
      <c r="B1103" s="6" t="str">
        <f>"杨立新"</f>
        <v>杨立新</v>
      </c>
      <c r="C1103" s="7" t="s">
        <v>2019</v>
      </c>
      <c r="D1103" s="7">
        <v>2951</v>
      </c>
      <c r="E1103" s="6" t="str">
        <f>"王娥"</f>
        <v>王娥</v>
      </c>
      <c r="F1103" s="7" t="s">
        <v>2020</v>
      </c>
    </row>
    <row r="1104" spans="1:6" ht="24.75" customHeight="1">
      <c r="A1104" s="5">
        <v>1102</v>
      </c>
      <c r="B1104" s="6" t="str">
        <f>"吴泓羲"</f>
        <v>吴泓羲</v>
      </c>
      <c r="C1104" s="7" t="s">
        <v>2021</v>
      </c>
      <c r="D1104" s="7">
        <v>2952</v>
      </c>
      <c r="E1104" s="6" t="str">
        <f>"郭赛玉"</f>
        <v>郭赛玉</v>
      </c>
      <c r="F1104" s="7" t="s">
        <v>2022</v>
      </c>
    </row>
    <row r="1105" spans="1:6" ht="24.75" customHeight="1">
      <c r="A1105" s="5">
        <v>1103</v>
      </c>
      <c r="B1105" s="6" t="str">
        <f>"姚程耀"</f>
        <v>姚程耀</v>
      </c>
      <c r="C1105" s="7" t="s">
        <v>2023</v>
      </c>
      <c r="D1105" s="7">
        <v>2953</v>
      </c>
      <c r="E1105" s="6" t="str">
        <f>"林娇娇"</f>
        <v>林娇娇</v>
      </c>
      <c r="F1105" s="7" t="s">
        <v>2024</v>
      </c>
    </row>
    <row r="1106" spans="1:6" ht="24.75" customHeight="1">
      <c r="A1106" s="5">
        <v>1104</v>
      </c>
      <c r="B1106" s="6" t="str">
        <f>"朱丽云"</f>
        <v>朱丽云</v>
      </c>
      <c r="C1106" s="7" t="s">
        <v>2025</v>
      </c>
      <c r="D1106" s="7">
        <v>2954</v>
      </c>
      <c r="E1106" s="6" t="str">
        <f>"庄礼法"</f>
        <v>庄礼法</v>
      </c>
      <c r="F1106" s="7" t="s">
        <v>2026</v>
      </c>
    </row>
    <row r="1107" spans="1:6" ht="24.75" customHeight="1">
      <c r="A1107" s="5">
        <v>1105</v>
      </c>
      <c r="B1107" s="6" t="str">
        <f>"吴松霖"</f>
        <v>吴松霖</v>
      </c>
      <c r="C1107" s="7" t="s">
        <v>2027</v>
      </c>
      <c r="D1107" s="7">
        <v>2955</v>
      </c>
      <c r="E1107" s="6" t="str">
        <f>"王显康"</f>
        <v>王显康</v>
      </c>
      <c r="F1107" s="7" t="s">
        <v>1613</v>
      </c>
    </row>
    <row r="1108" spans="1:6" ht="24.75" customHeight="1">
      <c r="A1108" s="5">
        <v>1106</v>
      </c>
      <c r="B1108" s="6" t="str">
        <f>"黄豪雄"</f>
        <v>黄豪雄</v>
      </c>
      <c r="C1108" s="7" t="s">
        <v>2028</v>
      </c>
      <c r="D1108" s="7">
        <v>2956</v>
      </c>
      <c r="E1108" s="6" t="str">
        <f>"郑秀丽"</f>
        <v>郑秀丽</v>
      </c>
      <c r="F1108" s="7" t="s">
        <v>2029</v>
      </c>
    </row>
    <row r="1109" spans="1:6" ht="24.75" customHeight="1">
      <c r="A1109" s="5">
        <v>1107</v>
      </c>
      <c r="B1109" s="6" t="str">
        <f>"温长鹏"</f>
        <v>温长鹏</v>
      </c>
      <c r="C1109" s="7" t="s">
        <v>38</v>
      </c>
      <c r="D1109" s="7">
        <v>2957</v>
      </c>
      <c r="E1109" s="6" t="str">
        <f>"陈丽妹"</f>
        <v>陈丽妹</v>
      </c>
      <c r="F1109" s="7" t="s">
        <v>2030</v>
      </c>
    </row>
    <row r="1110" spans="1:6" ht="24.75" customHeight="1">
      <c r="A1110" s="5">
        <v>1108</v>
      </c>
      <c r="B1110" s="6" t="str">
        <f>"周顺"</f>
        <v>周顺</v>
      </c>
      <c r="C1110" s="7" t="s">
        <v>2031</v>
      </c>
      <c r="D1110" s="7">
        <v>2958</v>
      </c>
      <c r="E1110" s="6" t="str">
        <f>"张克军"</f>
        <v>张克军</v>
      </c>
      <c r="F1110" s="7" t="s">
        <v>2032</v>
      </c>
    </row>
    <row r="1111" spans="1:6" ht="24.75" customHeight="1">
      <c r="A1111" s="5">
        <v>1109</v>
      </c>
      <c r="B1111" s="6" t="str">
        <f>"王荣江"</f>
        <v>王荣江</v>
      </c>
      <c r="C1111" s="7" t="s">
        <v>2033</v>
      </c>
      <c r="D1111" s="7">
        <v>2959</v>
      </c>
      <c r="E1111" s="6" t="str">
        <f>"符声妹"</f>
        <v>符声妹</v>
      </c>
      <c r="F1111" s="7" t="s">
        <v>2034</v>
      </c>
    </row>
    <row r="1112" spans="1:6" ht="24.75" customHeight="1">
      <c r="A1112" s="5">
        <v>1110</v>
      </c>
      <c r="B1112" s="6" t="str">
        <f>"朱明进"</f>
        <v>朱明进</v>
      </c>
      <c r="C1112" s="7" t="s">
        <v>2035</v>
      </c>
      <c r="D1112" s="7">
        <v>2960</v>
      </c>
      <c r="E1112" s="6" t="str">
        <f>"李朝阳"</f>
        <v>李朝阳</v>
      </c>
      <c r="F1112" s="7" t="s">
        <v>2036</v>
      </c>
    </row>
    <row r="1113" spans="1:6" ht="24.75" customHeight="1">
      <c r="A1113" s="5">
        <v>1111</v>
      </c>
      <c r="B1113" s="6" t="str">
        <f>"吴愉"</f>
        <v>吴愉</v>
      </c>
      <c r="C1113" s="7" t="s">
        <v>429</v>
      </c>
      <c r="D1113" s="7">
        <v>2961</v>
      </c>
      <c r="E1113" s="6" t="str">
        <f>"黄柏栋"</f>
        <v>黄柏栋</v>
      </c>
      <c r="F1113" s="7" t="s">
        <v>2026</v>
      </c>
    </row>
    <row r="1114" spans="1:6" ht="24.75" customHeight="1">
      <c r="A1114" s="5">
        <v>1112</v>
      </c>
      <c r="B1114" s="6" t="str">
        <f>"林鸿锋"</f>
        <v>林鸿锋</v>
      </c>
      <c r="C1114" s="7" t="s">
        <v>2037</v>
      </c>
      <c r="D1114" s="7">
        <v>2962</v>
      </c>
      <c r="E1114" s="6" t="str">
        <f>"黄敏"</f>
        <v>黄敏</v>
      </c>
      <c r="F1114" s="7" t="s">
        <v>2038</v>
      </c>
    </row>
    <row r="1115" spans="1:6" ht="24.75" customHeight="1">
      <c r="A1115" s="5">
        <v>1113</v>
      </c>
      <c r="B1115" s="6" t="str">
        <f>"黄富鸿"</f>
        <v>黄富鸿</v>
      </c>
      <c r="C1115" s="7" t="s">
        <v>2039</v>
      </c>
      <c r="D1115" s="7">
        <v>2963</v>
      </c>
      <c r="E1115" s="6" t="str">
        <f>"林美媛"</f>
        <v>林美媛</v>
      </c>
      <c r="F1115" s="7" t="s">
        <v>2040</v>
      </c>
    </row>
    <row r="1116" spans="1:6" ht="24.75" customHeight="1">
      <c r="A1116" s="5">
        <v>1114</v>
      </c>
      <c r="B1116" s="6" t="str">
        <f>"王所文"</f>
        <v>王所文</v>
      </c>
      <c r="C1116" s="7" t="s">
        <v>2041</v>
      </c>
      <c r="D1116" s="7">
        <v>2964</v>
      </c>
      <c r="E1116" s="6" t="str">
        <f>"黄恒奇"</f>
        <v>黄恒奇</v>
      </c>
      <c r="F1116" s="7" t="s">
        <v>2042</v>
      </c>
    </row>
    <row r="1117" spans="1:6" ht="24.75" customHeight="1">
      <c r="A1117" s="5">
        <v>1115</v>
      </c>
      <c r="B1117" s="6" t="str">
        <f>"陈义宏"</f>
        <v>陈义宏</v>
      </c>
      <c r="C1117" s="7" t="s">
        <v>1516</v>
      </c>
      <c r="D1117" s="7">
        <v>2965</v>
      </c>
      <c r="E1117" s="6" t="str">
        <f>"欧友媛"</f>
        <v>欧友媛</v>
      </c>
      <c r="F1117" s="7" t="s">
        <v>2043</v>
      </c>
    </row>
    <row r="1118" spans="1:6" ht="24.75" customHeight="1">
      <c r="A1118" s="5">
        <v>1116</v>
      </c>
      <c r="B1118" s="6" t="str">
        <f>"张智强"</f>
        <v>张智强</v>
      </c>
      <c r="C1118" s="7" t="s">
        <v>2044</v>
      </c>
      <c r="D1118" s="7">
        <v>2966</v>
      </c>
      <c r="E1118" s="6" t="str">
        <f>"符民宇"</f>
        <v>符民宇</v>
      </c>
      <c r="F1118" s="7" t="s">
        <v>2045</v>
      </c>
    </row>
    <row r="1119" spans="1:6" ht="24.75" customHeight="1">
      <c r="A1119" s="5">
        <v>1117</v>
      </c>
      <c r="B1119" s="6" t="str">
        <f>"许博然"</f>
        <v>许博然</v>
      </c>
      <c r="C1119" s="7" t="s">
        <v>2046</v>
      </c>
      <c r="D1119" s="7">
        <v>2967</v>
      </c>
      <c r="E1119" s="6" t="str">
        <f>"符程俏"</f>
        <v>符程俏</v>
      </c>
      <c r="F1119" s="7" t="s">
        <v>2047</v>
      </c>
    </row>
    <row r="1120" spans="1:6" ht="24.75" customHeight="1">
      <c r="A1120" s="5">
        <v>1118</v>
      </c>
      <c r="B1120" s="6" t="str">
        <f>"王通力"</f>
        <v>王通力</v>
      </c>
      <c r="C1120" s="7" t="s">
        <v>2048</v>
      </c>
      <c r="D1120" s="7">
        <v>2968</v>
      </c>
      <c r="E1120" s="6" t="str">
        <f>"羊声桃"</f>
        <v>羊声桃</v>
      </c>
      <c r="F1120" s="7" t="s">
        <v>2049</v>
      </c>
    </row>
    <row r="1121" spans="1:6" ht="24.75" customHeight="1">
      <c r="A1121" s="5">
        <v>1119</v>
      </c>
      <c r="B1121" s="6" t="str">
        <f>"李姝汶"</f>
        <v>李姝汶</v>
      </c>
      <c r="C1121" s="7" t="s">
        <v>2050</v>
      </c>
      <c r="D1121" s="7">
        <v>2969</v>
      </c>
      <c r="E1121" s="6" t="str">
        <f>"冼梦霞"</f>
        <v>冼梦霞</v>
      </c>
      <c r="F1121" s="7" t="s">
        <v>2051</v>
      </c>
    </row>
    <row r="1122" spans="1:6" ht="24.75" customHeight="1">
      <c r="A1122" s="5">
        <v>1120</v>
      </c>
      <c r="B1122" s="6" t="str">
        <f>"皮伟志"</f>
        <v>皮伟志</v>
      </c>
      <c r="C1122" s="7" t="s">
        <v>2052</v>
      </c>
      <c r="D1122" s="7">
        <v>2970</v>
      </c>
      <c r="E1122" s="6" t="str">
        <f>"俞林伶"</f>
        <v>俞林伶</v>
      </c>
      <c r="F1122" s="7" t="s">
        <v>2053</v>
      </c>
    </row>
    <row r="1123" spans="1:6" ht="24.75" customHeight="1">
      <c r="A1123" s="5">
        <v>1121</v>
      </c>
      <c r="B1123" s="6" t="str">
        <f>"陈振艺"</f>
        <v>陈振艺</v>
      </c>
      <c r="C1123" s="7" t="s">
        <v>2054</v>
      </c>
      <c r="D1123" s="7">
        <v>2971</v>
      </c>
      <c r="E1123" s="6" t="str">
        <f>"罗紫珊"</f>
        <v>罗紫珊</v>
      </c>
      <c r="F1123" s="7" t="s">
        <v>2055</v>
      </c>
    </row>
    <row r="1124" spans="1:6" ht="24.75" customHeight="1">
      <c r="A1124" s="5">
        <v>1122</v>
      </c>
      <c r="B1124" s="6" t="str">
        <f>"卢禄章"</f>
        <v>卢禄章</v>
      </c>
      <c r="C1124" s="7" t="s">
        <v>2056</v>
      </c>
      <c r="D1124" s="7">
        <v>2972</v>
      </c>
      <c r="E1124" s="6" t="str">
        <f>"符碧婷"</f>
        <v>符碧婷</v>
      </c>
      <c r="F1124" s="7" t="s">
        <v>2057</v>
      </c>
    </row>
    <row r="1125" spans="1:6" ht="24.75" customHeight="1">
      <c r="A1125" s="5">
        <v>1123</v>
      </c>
      <c r="B1125" s="6" t="str">
        <f>"薛君"</f>
        <v>薛君</v>
      </c>
      <c r="C1125" s="7" t="s">
        <v>2058</v>
      </c>
      <c r="D1125" s="7">
        <v>2973</v>
      </c>
      <c r="E1125" s="6" t="str">
        <f>"王河涛"</f>
        <v>王河涛</v>
      </c>
      <c r="F1125" s="7" t="s">
        <v>2059</v>
      </c>
    </row>
    <row r="1126" spans="1:6" ht="24.75" customHeight="1">
      <c r="A1126" s="5">
        <v>1124</v>
      </c>
      <c r="B1126" s="6" t="str">
        <f>"梅荣强"</f>
        <v>梅荣强</v>
      </c>
      <c r="C1126" s="7" t="s">
        <v>2060</v>
      </c>
      <c r="D1126" s="7">
        <v>2974</v>
      </c>
      <c r="E1126" s="6" t="str">
        <f>"桂晓玲"</f>
        <v>桂晓玲</v>
      </c>
      <c r="F1126" s="7" t="s">
        <v>2061</v>
      </c>
    </row>
    <row r="1127" spans="1:6" ht="24.75" customHeight="1">
      <c r="A1127" s="5">
        <v>1125</v>
      </c>
      <c r="B1127" s="6" t="str">
        <f>"李铭灿"</f>
        <v>李铭灿</v>
      </c>
      <c r="C1127" s="7" t="s">
        <v>2062</v>
      </c>
      <c r="D1127" s="7">
        <v>2975</v>
      </c>
      <c r="E1127" s="6" t="str">
        <f>"吉世果"</f>
        <v>吉世果</v>
      </c>
      <c r="F1127" s="7" t="s">
        <v>2063</v>
      </c>
    </row>
    <row r="1128" spans="1:6" ht="24.75" customHeight="1">
      <c r="A1128" s="5">
        <v>1126</v>
      </c>
      <c r="B1128" s="6" t="str">
        <f>"符兰艳"</f>
        <v>符兰艳</v>
      </c>
      <c r="C1128" s="7" t="s">
        <v>2064</v>
      </c>
      <c r="D1128" s="7">
        <v>2976</v>
      </c>
      <c r="E1128" s="6" t="str">
        <f>"谢贤文"</f>
        <v>谢贤文</v>
      </c>
      <c r="F1128" s="7" t="s">
        <v>2065</v>
      </c>
    </row>
    <row r="1129" spans="1:6" ht="24.75" customHeight="1">
      <c r="A1129" s="5">
        <v>1127</v>
      </c>
      <c r="B1129" s="6" t="str">
        <f>"孙加强"</f>
        <v>孙加强</v>
      </c>
      <c r="C1129" s="7" t="s">
        <v>2066</v>
      </c>
      <c r="D1129" s="7">
        <v>2977</v>
      </c>
      <c r="E1129" s="6" t="str">
        <f>"杨静"</f>
        <v>杨静</v>
      </c>
      <c r="F1129" s="7" t="s">
        <v>2067</v>
      </c>
    </row>
    <row r="1130" spans="1:6" ht="24.75" customHeight="1">
      <c r="A1130" s="5">
        <v>1128</v>
      </c>
      <c r="B1130" s="6" t="str">
        <f>"叶富健"</f>
        <v>叶富健</v>
      </c>
      <c r="C1130" s="7" t="s">
        <v>2068</v>
      </c>
      <c r="D1130" s="7">
        <v>2978</v>
      </c>
      <c r="E1130" s="6" t="str">
        <f>"黄秋贵"</f>
        <v>黄秋贵</v>
      </c>
      <c r="F1130" s="7" t="s">
        <v>2069</v>
      </c>
    </row>
    <row r="1131" spans="1:6" ht="24.75" customHeight="1">
      <c r="A1131" s="5">
        <v>1129</v>
      </c>
      <c r="B1131" s="6" t="str">
        <f>"蔡夫悦"</f>
        <v>蔡夫悦</v>
      </c>
      <c r="C1131" s="7" t="s">
        <v>2070</v>
      </c>
      <c r="D1131" s="7">
        <v>2979</v>
      </c>
      <c r="E1131" s="6" t="str">
        <f>"王妹"</f>
        <v>王妹</v>
      </c>
      <c r="F1131" s="7" t="s">
        <v>2071</v>
      </c>
    </row>
    <row r="1132" spans="1:6" ht="24.75" customHeight="1">
      <c r="A1132" s="5">
        <v>1130</v>
      </c>
      <c r="B1132" s="6" t="str">
        <f>"符永蔚"</f>
        <v>符永蔚</v>
      </c>
      <c r="C1132" s="7" t="s">
        <v>2072</v>
      </c>
      <c r="D1132" s="7">
        <v>2980</v>
      </c>
      <c r="E1132" s="6" t="str">
        <f>"陈家璇"</f>
        <v>陈家璇</v>
      </c>
      <c r="F1132" s="7" t="s">
        <v>2073</v>
      </c>
    </row>
    <row r="1133" spans="1:6" ht="24.75" customHeight="1">
      <c r="A1133" s="5">
        <v>1131</v>
      </c>
      <c r="B1133" s="6" t="str">
        <f>"钟耀校"</f>
        <v>钟耀校</v>
      </c>
      <c r="C1133" s="7" t="s">
        <v>2074</v>
      </c>
      <c r="D1133" s="7">
        <v>2981</v>
      </c>
      <c r="E1133" s="6" t="str">
        <f>"王赛灵"</f>
        <v>王赛灵</v>
      </c>
      <c r="F1133" s="7" t="s">
        <v>2075</v>
      </c>
    </row>
    <row r="1134" spans="1:6" ht="24.75" customHeight="1">
      <c r="A1134" s="5">
        <v>1132</v>
      </c>
      <c r="B1134" s="6" t="str">
        <f>"张跃龙"</f>
        <v>张跃龙</v>
      </c>
      <c r="C1134" s="7" t="s">
        <v>2076</v>
      </c>
      <c r="D1134" s="7">
        <v>2982</v>
      </c>
      <c r="E1134" s="6" t="str">
        <f>"林鸿娟"</f>
        <v>林鸿娟</v>
      </c>
      <c r="F1134" s="7" t="s">
        <v>385</v>
      </c>
    </row>
    <row r="1135" spans="1:6" ht="24.75" customHeight="1">
      <c r="A1135" s="5">
        <v>1133</v>
      </c>
      <c r="B1135" s="6" t="str">
        <f>"郑莹"</f>
        <v>郑莹</v>
      </c>
      <c r="C1135" s="7" t="s">
        <v>1521</v>
      </c>
      <c r="D1135" s="7">
        <v>2983</v>
      </c>
      <c r="E1135" s="6" t="str">
        <f>"方卉"</f>
        <v>方卉</v>
      </c>
      <c r="F1135" s="7" t="s">
        <v>2077</v>
      </c>
    </row>
    <row r="1136" spans="1:6" ht="24.75" customHeight="1">
      <c r="A1136" s="5">
        <v>1134</v>
      </c>
      <c r="B1136" s="6" t="str">
        <f>"文睿"</f>
        <v>文睿</v>
      </c>
      <c r="C1136" s="7" t="s">
        <v>2078</v>
      </c>
      <c r="D1136" s="7">
        <v>2984</v>
      </c>
      <c r="E1136" s="6" t="str">
        <f>"林梅"</f>
        <v>林梅</v>
      </c>
      <c r="F1136" s="7" t="s">
        <v>2079</v>
      </c>
    </row>
    <row r="1137" spans="1:6" ht="24.75" customHeight="1">
      <c r="A1137" s="5">
        <v>1135</v>
      </c>
      <c r="B1137" s="6" t="str">
        <f>"宁寄慧"</f>
        <v>宁寄慧</v>
      </c>
      <c r="C1137" s="7" t="s">
        <v>2080</v>
      </c>
      <c r="D1137" s="7">
        <v>2985</v>
      </c>
      <c r="E1137" s="6" t="str">
        <f>"杨滨涯"</f>
        <v>杨滨涯</v>
      </c>
      <c r="F1137" s="7" t="s">
        <v>1844</v>
      </c>
    </row>
    <row r="1138" spans="1:6" ht="24.75" customHeight="1">
      <c r="A1138" s="5">
        <v>1136</v>
      </c>
      <c r="B1138" s="6" t="str">
        <f>"陈腾"</f>
        <v>陈腾</v>
      </c>
      <c r="C1138" s="7" t="s">
        <v>2081</v>
      </c>
      <c r="D1138" s="7">
        <v>2986</v>
      </c>
      <c r="E1138" s="6" t="str">
        <f>"林娇"</f>
        <v>林娇</v>
      </c>
      <c r="F1138" s="7" t="s">
        <v>2082</v>
      </c>
    </row>
    <row r="1139" spans="1:6" ht="24.75" customHeight="1">
      <c r="A1139" s="5">
        <v>1137</v>
      </c>
      <c r="B1139" s="6" t="str">
        <f>"邢贞浪"</f>
        <v>邢贞浪</v>
      </c>
      <c r="C1139" s="7" t="s">
        <v>2083</v>
      </c>
      <c r="D1139" s="7">
        <v>2987</v>
      </c>
      <c r="E1139" s="6" t="str">
        <f>"周莹"</f>
        <v>周莹</v>
      </c>
      <c r="F1139" s="7" t="s">
        <v>2084</v>
      </c>
    </row>
    <row r="1140" spans="1:6" ht="24.75" customHeight="1">
      <c r="A1140" s="5">
        <v>1138</v>
      </c>
      <c r="B1140" s="6" t="str">
        <f>"吴嘉朗"</f>
        <v>吴嘉朗</v>
      </c>
      <c r="C1140" s="7" t="s">
        <v>2085</v>
      </c>
      <c r="D1140" s="7">
        <v>2988</v>
      </c>
      <c r="E1140" s="6" t="str">
        <f>"王永秀"</f>
        <v>王永秀</v>
      </c>
      <c r="F1140" s="7" t="s">
        <v>2086</v>
      </c>
    </row>
    <row r="1141" spans="1:6" ht="24.75" customHeight="1">
      <c r="A1141" s="5">
        <v>1139</v>
      </c>
      <c r="B1141" s="6" t="str">
        <f>"王召裕"</f>
        <v>王召裕</v>
      </c>
      <c r="C1141" s="7" t="s">
        <v>2087</v>
      </c>
      <c r="D1141" s="7">
        <v>2989</v>
      </c>
      <c r="E1141" s="6" t="str">
        <f>"符杰双"</f>
        <v>符杰双</v>
      </c>
      <c r="F1141" s="7" t="s">
        <v>2088</v>
      </c>
    </row>
    <row r="1142" spans="1:6" ht="24.75" customHeight="1">
      <c r="A1142" s="5">
        <v>1140</v>
      </c>
      <c r="B1142" s="6" t="str">
        <f>"白善宇"</f>
        <v>白善宇</v>
      </c>
      <c r="C1142" s="7" t="s">
        <v>2089</v>
      </c>
      <c r="D1142" s="7">
        <v>2990</v>
      </c>
      <c r="E1142" s="6" t="str">
        <f>"吴挺剑"</f>
        <v>吴挺剑</v>
      </c>
      <c r="F1142" s="7" t="s">
        <v>2090</v>
      </c>
    </row>
    <row r="1143" spans="1:6" ht="24.75" customHeight="1">
      <c r="A1143" s="5">
        <v>1141</v>
      </c>
      <c r="B1143" s="6" t="str">
        <f>"王实林"</f>
        <v>王实林</v>
      </c>
      <c r="C1143" s="7" t="s">
        <v>2091</v>
      </c>
      <c r="D1143" s="7">
        <v>2991</v>
      </c>
      <c r="E1143" s="6" t="str">
        <f>"曾乙陇"</f>
        <v>曾乙陇</v>
      </c>
      <c r="F1143" s="7" t="s">
        <v>2092</v>
      </c>
    </row>
    <row r="1144" spans="1:6" ht="24.75" customHeight="1">
      <c r="A1144" s="5">
        <v>1142</v>
      </c>
      <c r="B1144" s="6" t="str">
        <f>"谢焕晖"</f>
        <v>谢焕晖</v>
      </c>
      <c r="C1144" s="7" t="s">
        <v>2093</v>
      </c>
      <c r="D1144" s="7">
        <v>2992</v>
      </c>
      <c r="E1144" s="6" t="str">
        <f>"王鹤桦"</f>
        <v>王鹤桦</v>
      </c>
      <c r="F1144" s="7" t="s">
        <v>1556</v>
      </c>
    </row>
    <row r="1145" spans="1:6" ht="24.75" customHeight="1">
      <c r="A1145" s="5">
        <v>1143</v>
      </c>
      <c r="B1145" s="6" t="str">
        <f>"黄文雯"</f>
        <v>黄文雯</v>
      </c>
      <c r="C1145" s="7" t="s">
        <v>2094</v>
      </c>
      <c r="D1145" s="7">
        <v>2993</v>
      </c>
      <c r="E1145" s="6" t="str">
        <f>"曾令怡"</f>
        <v>曾令怡</v>
      </c>
      <c r="F1145" s="7" t="s">
        <v>2095</v>
      </c>
    </row>
    <row r="1146" spans="1:6" ht="24.75" customHeight="1">
      <c r="A1146" s="5">
        <v>1144</v>
      </c>
      <c r="B1146" s="6" t="str">
        <f>"林南希"</f>
        <v>林南希</v>
      </c>
      <c r="C1146" s="7" t="s">
        <v>2096</v>
      </c>
      <c r="D1146" s="7">
        <v>2994</v>
      </c>
      <c r="E1146" s="6" t="str">
        <f>"李炫颖"</f>
        <v>李炫颖</v>
      </c>
      <c r="F1146" s="7" t="s">
        <v>482</v>
      </c>
    </row>
    <row r="1147" spans="1:6" ht="24.75" customHeight="1">
      <c r="A1147" s="5">
        <v>1145</v>
      </c>
      <c r="B1147" s="6" t="str">
        <f>"余婕"</f>
        <v>余婕</v>
      </c>
      <c r="C1147" s="7" t="s">
        <v>2097</v>
      </c>
      <c r="D1147" s="7">
        <v>2995</v>
      </c>
      <c r="E1147" s="6" t="str">
        <f>"肖定优"</f>
        <v>肖定优</v>
      </c>
      <c r="F1147" s="7" t="s">
        <v>2098</v>
      </c>
    </row>
    <row r="1148" spans="1:6" ht="24.75" customHeight="1">
      <c r="A1148" s="5">
        <v>1146</v>
      </c>
      <c r="B1148" s="6" t="str">
        <f>"吴悦琪"</f>
        <v>吴悦琪</v>
      </c>
      <c r="C1148" s="7" t="s">
        <v>2099</v>
      </c>
      <c r="D1148" s="7">
        <v>2996</v>
      </c>
      <c r="E1148" s="6" t="str">
        <f>"周培哲"</f>
        <v>周培哲</v>
      </c>
      <c r="F1148" s="7" t="s">
        <v>2100</v>
      </c>
    </row>
    <row r="1149" spans="1:6" ht="24.75" customHeight="1">
      <c r="A1149" s="5">
        <v>1147</v>
      </c>
      <c r="B1149" s="6" t="str">
        <f>"杨旭"</f>
        <v>杨旭</v>
      </c>
      <c r="C1149" s="7" t="s">
        <v>2101</v>
      </c>
      <c r="D1149" s="7">
        <v>2997</v>
      </c>
      <c r="E1149" s="6" t="str">
        <f>"许家值"</f>
        <v>许家值</v>
      </c>
      <c r="F1149" s="7" t="s">
        <v>630</v>
      </c>
    </row>
    <row r="1150" spans="1:6" ht="24.75" customHeight="1">
      <c r="A1150" s="5">
        <v>1148</v>
      </c>
      <c r="B1150" s="6" t="str">
        <f>"王乾泰"</f>
        <v>王乾泰</v>
      </c>
      <c r="C1150" s="7" t="s">
        <v>2102</v>
      </c>
      <c r="D1150" s="7">
        <v>2998</v>
      </c>
      <c r="E1150" s="6" t="str">
        <f>"王石香"</f>
        <v>王石香</v>
      </c>
      <c r="F1150" s="7" t="s">
        <v>2103</v>
      </c>
    </row>
    <row r="1151" spans="1:6" ht="24.75" customHeight="1">
      <c r="A1151" s="5">
        <v>1149</v>
      </c>
      <c r="B1151" s="6" t="str">
        <f>"游钊"</f>
        <v>游钊</v>
      </c>
      <c r="C1151" s="7" t="s">
        <v>2104</v>
      </c>
      <c r="D1151" s="7">
        <v>2999</v>
      </c>
      <c r="E1151" s="6" t="str">
        <f>"冯菲菲"</f>
        <v>冯菲菲</v>
      </c>
      <c r="F1151" s="7" t="s">
        <v>2105</v>
      </c>
    </row>
    <row r="1152" spans="1:6" ht="24.75" customHeight="1">
      <c r="A1152" s="5">
        <v>1150</v>
      </c>
      <c r="B1152" s="6" t="str">
        <f>"麦靖楷"</f>
        <v>麦靖楷</v>
      </c>
      <c r="C1152" s="7" t="s">
        <v>2106</v>
      </c>
      <c r="D1152" s="7">
        <v>3000</v>
      </c>
      <c r="E1152" s="6" t="str">
        <f>"莫其文"</f>
        <v>莫其文</v>
      </c>
      <c r="F1152" s="7" t="s">
        <v>2107</v>
      </c>
    </row>
    <row r="1153" spans="1:6" ht="24.75" customHeight="1">
      <c r="A1153" s="5">
        <v>1151</v>
      </c>
      <c r="B1153" s="6" t="str">
        <f>"吴英帅"</f>
        <v>吴英帅</v>
      </c>
      <c r="C1153" s="7" t="s">
        <v>2108</v>
      </c>
      <c r="D1153" s="7">
        <v>3001</v>
      </c>
      <c r="E1153" s="6" t="str">
        <f>"李琳"</f>
        <v>李琳</v>
      </c>
      <c r="F1153" s="7" t="s">
        <v>1609</v>
      </c>
    </row>
    <row r="1154" spans="1:6" ht="24.75" customHeight="1">
      <c r="A1154" s="5">
        <v>1152</v>
      </c>
      <c r="B1154" s="6" t="str">
        <f>"杜生龙"</f>
        <v>杜生龙</v>
      </c>
      <c r="C1154" s="7" t="s">
        <v>2109</v>
      </c>
      <c r="D1154" s="7">
        <v>3002</v>
      </c>
      <c r="E1154" s="6" t="str">
        <f>"朱秋柏"</f>
        <v>朱秋柏</v>
      </c>
      <c r="F1154" s="7" t="s">
        <v>2110</v>
      </c>
    </row>
    <row r="1155" spans="1:6" ht="24.75" customHeight="1">
      <c r="A1155" s="5">
        <v>1153</v>
      </c>
      <c r="B1155" s="6" t="str">
        <f>"耿智勇"</f>
        <v>耿智勇</v>
      </c>
      <c r="C1155" s="7" t="s">
        <v>2111</v>
      </c>
      <c r="D1155" s="7">
        <v>3003</v>
      </c>
      <c r="E1155" s="6" t="str">
        <f>"方彪"</f>
        <v>方彪</v>
      </c>
      <c r="F1155" s="7" t="s">
        <v>2112</v>
      </c>
    </row>
    <row r="1156" spans="1:6" ht="24.75" customHeight="1">
      <c r="A1156" s="5">
        <v>1154</v>
      </c>
      <c r="B1156" s="6" t="str">
        <f>"王栋"</f>
        <v>王栋</v>
      </c>
      <c r="C1156" s="7" t="s">
        <v>2113</v>
      </c>
      <c r="D1156" s="7">
        <v>3004</v>
      </c>
      <c r="E1156" s="6" t="str">
        <f>"陈本川"</f>
        <v>陈本川</v>
      </c>
      <c r="F1156" s="7" t="s">
        <v>2114</v>
      </c>
    </row>
    <row r="1157" spans="1:6" ht="24.75" customHeight="1">
      <c r="A1157" s="5">
        <v>1155</v>
      </c>
      <c r="B1157" s="6" t="str">
        <f>"谢泽军"</f>
        <v>谢泽军</v>
      </c>
      <c r="C1157" s="7" t="s">
        <v>2115</v>
      </c>
      <c r="D1157" s="7">
        <v>3005</v>
      </c>
      <c r="E1157" s="6" t="str">
        <f>"梁青"</f>
        <v>梁青</v>
      </c>
      <c r="F1157" s="7" t="s">
        <v>2116</v>
      </c>
    </row>
    <row r="1158" spans="1:6" ht="24.75" customHeight="1">
      <c r="A1158" s="5">
        <v>1156</v>
      </c>
      <c r="B1158" s="6" t="str">
        <f>"魏僮"</f>
        <v>魏僮</v>
      </c>
      <c r="C1158" s="7" t="s">
        <v>2117</v>
      </c>
      <c r="D1158" s="7">
        <v>3006</v>
      </c>
      <c r="E1158" s="6" t="str">
        <f>"郭泽婷"</f>
        <v>郭泽婷</v>
      </c>
      <c r="F1158" s="7" t="s">
        <v>2118</v>
      </c>
    </row>
    <row r="1159" spans="1:6" ht="24.75" customHeight="1">
      <c r="A1159" s="5">
        <v>1157</v>
      </c>
      <c r="B1159" s="6" t="str">
        <f>"羊城富"</f>
        <v>羊城富</v>
      </c>
      <c r="C1159" s="7" t="s">
        <v>2119</v>
      </c>
      <c r="D1159" s="7">
        <v>3007</v>
      </c>
      <c r="E1159" s="6" t="str">
        <f>"梁曼"</f>
        <v>梁曼</v>
      </c>
      <c r="F1159" s="7" t="s">
        <v>2120</v>
      </c>
    </row>
    <row r="1160" spans="1:6" ht="24.75" customHeight="1">
      <c r="A1160" s="5">
        <v>1158</v>
      </c>
      <c r="B1160" s="6" t="str">
        <f>"覃星源"</f>
        <v>覃星源</v>
      </c>
      <c r="C1160" s="7" t="s">
        <v>2121</v>
      </c>
      <c r="D1160" s="7">
        <v>3008</v>
      </c>
      <c r="E1160" s="6" t="str">
        <f>"赵媚媚"</f>
        <v>赵媚媚</v>
      </c>
      <c r="F1160" s="7" t="s">
        <v>407</v>
      </c>
    </row>
    <row r="1161" spans="1:6" ht="24.75" customHeight="1">
      <c r="A1161" s="5">
        <v>1159</v>
      </c>
      <c r="B1161" s="6" t="str">
        <f>"陈锦宣"</f>
        <v>陈锦宣</v>
      </c>
      <c r="C1161" s="7" t="s">
        <v>2122</v>
      </c>
      <c r="D1161" s="7">
        <v>3009</v>
      </c>
      <c r="E1161" s="6" t="str">
        <f>"苏李威"</f>
        <v>苏李威</v>
      </c>
      <c r="F1161" s="7" t="s">
        <v>2123</v>
      </c>
    </row>
    <row r="1162" spans="1:6" ht="24.75" customHeight="1">
      <c r="A1162" s="5">
        <v>1160</v>
      </c>
      <c r="B1162" s="6" t="str">
        <f>"韩举鹏"</f>
        <v>韩举鹏</v>
      </c>
      <c r="C1162" s="7" t="s">
        <v>2124</v>
      </c>
      <c r="D1162" s="7">
        <v>3010</v>
      </c>
      <c r="E1162" s="6" t="str">
        <f>"林小宾"</f>
        <v>林小宾</v>
      </c>
      <c r="F1162" s="7" t="s">
        <v>2125</v>
      </c>
    </row>
    <row r="1163" spans="1:6" ht="24.75" customHeight="1">
      <c r="A1163" s="5">
        <v>1161</v>
      </c>
      <c r="B1163" s="6" t="str">
        <f>"苏小腾"</f>
        <v>苏小腾</v>
      </c>
      <c r="C1163" s="7" t="s">
        <v>2126</v>
      </c>
      <c r="D1163" s="7">
        <v>3011</v>
      </c>
      <c r="E1163" s="6" t="str">
        <f>"吴卓里"</f>
        <v>吴卓里</v>
      </c>
      <c r="F1163" s="7" t="s">
        <v>2127</v>
      </c>
    </row>
    <row r="1164" spans="1:6" ht="24.75" customHeight="1">
      <c r="A1164" s="5">
        <v>1162</v>
      </c>
      <c r="B1164" s="6" t="str">
        <f>"林清泓"</f>
        <v>林清泓</v>
      </c>
      <c r="C1164" s="7" t="s">
        <v>354</v>
      </c>
      <c r="D1164" s="7">
        <v>3012</v>
      </c>
      <c r="E1164" s="6" t="str">
        <f>"王海林"</f>
        <v>王海林</v>
      </c>
      <c r="F1164" s="7" t="s">
        <v>1176</v>
      </c>
    </row>
    <row r="1165" spans="1:6" ht="24.75" customHeight="1">
      <c r="A1165" s="5">
        <v>1163</v>
      </c>
      <c r="B1165" s="6" t="str">
        <f>"符祥润"</f>
        <v>符祥润</v>
      </c>
      <c r="C1165" s="7" t="s">
        <v>2128</v>
      </c>
      <c r="D1165" s="7">
        <v>3013</v>
      </c>
      <c r="E1165" s="6" t="str">
        <f>"曾一凡"</f>
        <v>曾一凡</v>
      </c>
      <c r="F1165" s="7" t="s">
        <v>2129</v>
      </c>
    </row>
    <row r="1166" spans="1:6" ht="24.75" customHeight="1">
      <c r="A1166" s="5">
        <v>1164</v>
      </c>
      <c r="B1166" s="6" t="str">
        <f>"陈伟轩"</f>
        <v>陈伟轩</v>
      </c>
      <c r="C1166" s="7" t="s">
        <v>2130</v>
      </c>
      <c r="D1166" s="7">
        <v>3014</v>
      </c>
      <c r="E1166" s="6" t="str">
        <f>"赵瑞丰"</f>
        <v>赵瑞丰</v>
      </c>
      <c r="F1166" s="7" t="s">
        <v>918</v>
      </c>
    </row>
    <row r="1167" spans="1:6" ht="24.75" customHeight="1">
      <c r="A1167" s="5">
        <v>1165</v>
      </c>
      <c r="B1167" s="6" t="str">
        <f>"汤桓"</f>
        <v>汤桓</v>
      </c>
      <c r="C1167" s="7" t="s">
        <v>2131</v>
      </c>
      <c r="D1167" s="7">
        <v>3015</v>
      </c>
      <c r="E1167" s="6" t="str">
        <f>"林青云"</f>
        <v>林青云</v>
      </c>
      <c r="F1167" s="7" t="s">
        <v>2132</v>
      </c>
    </row>
    <row r="1168" spans="1:6" ht="24.75" customHeight="1">
      <c r="A1168" s="5">
        <v>1166</v>
      </c>
      <c r="B1168" s="6" t="str">
        <f>"霍兰山"</f>
        <v>霍兰山</v>
      </c>
      <c r="C1168" s="7" t="s">
        <v>2133</v>
      </c>
      <c r="D1168" s="7">
        <v>3016</v>
      </c>
      <c r="E1168" s="6" t="str">
        <f>"曾维广"</f>
        <v>曾维广</v>
      </c>
      <c r="F1168" s="7" t="s">
        <v>602</v>
      </c>
    </row>
    <row r="1169" spans="1:6" ht="24.75" customHeight="1">
      <c r="A1169" s="5">
        <v>1167</v>
      </c>
      <c r="B1169" s="6" t="str">
        <f>"苏小鹏"</f>
        <v>苏小鹏</v>
      </c>
      <c r="C1169" s="7" t="s">
        <v>2026</v>
      </c>
      <c r="D1169" s="7">
        <v>3017</v>
      </c>
      <c r="E1169" s="6" t="str">
        <f>"邓凯翔"</f>
        <v>邓凯翔</v>
      </c>
      <c r="F1169" s="7" t="s">
        <v>2134</v>
      </c>
    </row>
    <row r="1170" spans="1:6" ht="24.75" customHeight="1">
      <c r="A1170" s="5">
        <v>1168</v>
      </c>
      <c r="B1170" s="6" t="str">
        <f>"王瑶星"</f>
        <v>王瑶星</v>
      </c>
      <c r="C1170" s="7" t="s">
        <v>2135</v>
      </c>
      <c r="D1170" s="7">
        <v>3018</v>
      </c>
      <c r="E1170" s="6" t="str">
        <f>"殷彬"</f>
        <v>殷彬</v>
      </c>
      <c r="F1170" s="7" t="s">
        <v>2136</v>
      </c>
    </row>
    <row r="1171" spans="1:6" ht="24.75" customHeight="1">
      <c r="A1171" s="5">
        <v>1169</v>
      </c>
      <c r="B1171" s="6" t="str">
        <f>"吴朝君"</f>
        <v>吴朝君</v>
      </c>
      <c r="C1171" s="7" t="s">
        <v>2137</v>
      </c>
      <c r="D1171" s="7">
        <v>3019</v>
      </c>
      <c r="E1171" s="6" t="str">
        <f>"符彩霞"</f>
        <v>符彩霞</v>
      </c>
      <c r="F1171" s="7" t="s">
        <v>2138</v>
      </c>
    </row>
    <row r="1172" spans="1:6" ht="24.75" customHeight="1">
      <c r="A1172" s="5">
        <v>1170</v>
      </c>
      <c r="B1172" s="6" t="str">
        <f>"李浩林"</f>
        <v>李浩林</v>
      </c>
      <c r="C1172" s="7" t="s">
        <v>2139</v>
      </c>
      <c r="D1172" s="7">
        <v>3020</v>
      </c>
      <c r="E1172" s="6" t="str">
        <f>"林明政"</f>
        <v>林明政</v>
      </c>
      <c r="F1172" s="7" t="s">
        <v>2140</v>
      </c>
    </row>
    <row r="1173" spans="1:6" ht="24.75" customHeight="1">
      <c r="A1173" s="5">
        <v>1171</v>
      </c>
      <c r="B1173" s="6" t="str">
        <f>"张文静"</f>
        <v>张文静</v>
      </c>
      <c r="C1173" s="7" t="s">
        <v>2141</v>
      </c>
      <c r="D1173" s="7">
        <v>3021</v>
      </c>
      <c r="E1173" s="6" t="str">
        <f>"刘理豪"</f>
        <v>刘理豪</v>
      </c>
      <c r="F1173" s="7" t="s">
        <v>2142</v>
      </c>
    </row>
    <row r="1174" spans="1:6" ht="24.75" customHeight="1">
      <c r="A1174" s="5">
        <v>1172</v>
      </c>
      <c r="B1174" s="6" t="str">
        <f>"吴树卫"</f>
        <v>吴树卫</v>
      </c>
      <c r="C1174" s="7" t="s">
        <v>2143</v>
      </c>
      <c r="D1174" s="7">
        <v>3022</v>
      </c>
      <c r="E1174" s="6" t="str">
        <f>"王章浩"</f>
        <v>王章浩</v>
      </c>
      <c r="F1174" s="7" t="s">
        <v>2144</v>
      </c>
    </row>
    <row r="1175" spans="1:6" ht="24.75" customHeight="1">
      <c r="A1175" s="5">
        <v>1173</v>
      </c>
      <c r="B1175" s="6" t="str">
        <f>"陈太梧"</f>
        <v>陈太梧</v>
      </c>
      <c r="C1175" s="7" t="s">
        <v>2145</v>
      </c>
      <c r="D1175" s="7">
        <v>3023</v>
      </c>
      <c r="E1175" s="6" t="str">
        <f>"苏会胜"</f>
        <v>苏会胜</v>
      </c>
      <c r="F1175" s="7" t="s">
        <v>2126</v>
      </c>
    </row>
    <row r="1176" spans="1:6" ht="24.75" customHeight="1">
      <c r="A1176" s="5">
        <v>1174</v>
      </c>
      <c r="B1176" s="6" t="str">
        <f>"刘振宇"</f>
        <v>刘振宇</v>
      </c>
      <c r="C1176" s="7" t="s">
        <v>2146</v>
      </c>
      <c r="D1176" s="7">
        <v>3024</v>
      </c>
      <c r="E1176" s="6" t="str">
        <f>"林云"</f>
        <v>林云</v>
      </c>
      <c r="F1176" s="7" t="s">
        <v>2147</v>
      </c>
    </row>
    <row r="1177" spans="1:6" ht="24.75" customHeight="1">
      <c r="A1177" s="5">
        <v>1175</v>
      </c>
      <c r="B1177" s="6" t="str">
        <f>"于晶"</f>
        <v>于晶</v>
      </c>
      <c r="C1177" s="7" t="s">
        <v>2148</v>
      </c>
      <c r="D1177" s="7">
        <v>3025</v>
      </c>
      <c r="E1177" s="6" t="str">
        <f>"刘运宝"</f>
        <v>刘运宝</v>
      </c>
      <c r="F1177" s="7" t="s">
        <v>2149</v>
      </c>
    </row>
    <row r="1178" spans="1:6" ht="24.75" customHeight="1">
      <c r="A1178" s="5">
        <v>1176</v>
      </c>
      <c r="B1178" s="6" t="str">
        <f>"杨家富"</f>
        <v>杨家富</v>
      </c>
      <c r="C1178" s="7" t="s">
        <v>2150</v>
      </c>
      <c r="D1178" s="7">
        <v>3026</v>
      </c>
      <c r="E1178" s="6" t="str">
        <f>"何锋"</f>
        <v>何锋</v>
      </c>
      <c r="F1178" s="7" t="s">
        <v>2151</v>
      </c>
    </row>
    <row r="1179" spans="1:6" ht="24.75" customHeight="1">
      <c r="A1179" s="5">
        <v>1177</v>
      </c>
      <c r="B1179" s="6" t="str">
        <f>"李美衍"</f>
        <v>李美衍</v>
      </c>
      <c r="C1179" s="7" t="s">
        <v>2152</v>
      </c>
      <c r="D1179" s="7">
        <v>3027</v>
      </c>
      <c r="E1179" s="6" t="str">
        <f>"何大鸿"</f>
        <v>何大鸿</v>
      </c>
      <c r="F1179" s="7" t="s">
        <v>2153</v>
      </c>
    </row>
    <row r="1180" spans="1:6" ht="24.75" customHeight="1">
      <c r="A1180" s="5">
        <v>1178</v>
      </c>
      <c r="B1180" s="6" t="str">
        <f>"唐华"</f>
        <v>唐华</v>
      </c>
      <c r="C1180" s="7" t="s">
        <v>2154</v>
      </c>
      <c r="D1180" s="7">
        <v>3028</v>
      </c>
      <c r="E1180" s="6" t="str">
        <f>"王珩"</f>
        <v>王珩</v>
      </c>
      <c r="F1180" s="7" t="s">
        <v>2155</v>
      </c>
    </row>
    <row r="1181" spans="1:6" ht="24.75" customHeight="1">
      <c r="A1181" s="5">
        <v>1179</v>
      </c>
      <c r="B1181" s="6" t="str">
        <f>"翁仕"</f>
        <v>翁仕</v>
      </c>
      <c r="C1181" s="7" t="s">
        <v>2156</v>
      </c>
      <c r="D1181" s="7">
        <v>3029</v>
      </c>
      <c r="E1181" s="6" t="str">
        <f>"洪绵富"</f>
        <v>洪绵富</v>
      </c>
      <c r="F1181" s="7" t="s">
        <v>2157</v>
      </c>
    </row>
    <row r="1182" spans="1:6" ht="24.75" customHeight="1">
      <c r="A1182" s="5">
        <v>1180</v>
      </c>
      <c r="B1182" s="6" t="str">
        <f>"陈文高"</f>
        <v>陈文高</v>
      </c>
      <c r="C1182" s="7" t="s">
        <v>2158</v>
      </c>
      <c r="D1182" s="7">
        <v>3030</v>
      </c>
      <c r="E1182" s="6" t="str">
        <f>"林舒敏"</f>
        <v>林舒敏</v>
      </c>
      <c r="F1182" s="7" t="s">
        <v>2159</v>
      </c>
    </row>
    <row r="1183" spans="1:6" ht="24.75" customHeight="1">
      <c r="A1183" s="5">
        <v>1181</v>
      </c>
      <c r="B1183" s="6" t="str">
        <f>"李万欢"</f>
        <v>李万欢</v>
      </c>
      <c r="C1183" s="7" t="s">
        <v>2160</v>
      </c>
      <c r="D1183" s="7">
        <v>3031</v>
      </c>
      <c r="E1183" s="6" t="str">
        <f>"倪云霞"</f>
        <v>倪云霞</v>
      </c>
      <c r="F1183" s="7" t="s">
        <v>2161</v>
      </c>
    </row>
    <row r="1184" spans="1:6" ht="24.75" customHeight="1">
      <c r="A1184" s="5">
        <v>1182</v>
      </c>
      <c r="B1184" s="6" t="str">
        <f>"陈钰婷"</f>
        <v>陈钰婷</v>
      </c>
      <c r="C1184" s="7" t="s">
        <v>2162</v>
      </c>
      <c r="D1184" s="7">
        <v>3032</v>
      </c>
      <c r="E1184" s="6" t="str">
        <f>"符小俊"</f>
        <v>符小俊</v>
      </c>
      <c r="F1184" s="7" t="s">
        <v>2163</v>
      </c>
    </row>
    <row r="1185" spans="1:6" ht="24.75" customHeight="1">
      <c r="A1185" s="5">
        <v>1183</v>
      </c>
      <c r="B1185" s="6" t="str">
        <f>"梁其超"</f>
        <v>梁其超</v>
      </c>
      <c r="C1185" s="7" t="s">
        <v>2164</v>
      </c>
      <c r="D1185" s="7">
        <v>3033</v>
      </c>
      <c r="E1185" s="6" t="str">
        <f>"刘奎志"</f>
        <v>刘奎志</v>
      </c>
      <c r="F1185" s="7" t="s">
        <v>2165</v>
      </c>
    </row>
    <row r="1186" spans="1:6" ht="24.75" customHeight="1">
      <c r="A1186" s="5">
        <v>1184</v>
      </c>
      <c r="B1186" s="6" t="str">
        <f>"陈辉源"</f>
        <v>陈辉源</v>
      </c>
      <c r="C1186" s="7" t="s">
        <v>2166</v>
      </c>
      <c r="D1186" s="7">
        <v>3034</v>
      </c>
      <c r="E1186" s="6" t="str">
        <f>"陈智强"</f>
        <v>陈智强</v>
      </c>
      <c r="F1186" s="7" t="s">
        <v>2167</v>
      </c>
    </row>
    <row r="1187" spans="1:6" ht="24.75" customHeight="1">
      <c r="A1187" s="5">
        <v>1185</v>
      </c>
      <c r="B1187" s="6" t="str">
        <f>"李制峰"</f>
        <v>李制峰</v>
      </c>
      <c r="C1187" s="7" t="s">
        <v>2168</v>
      </c>
      <c r="D1187" s="7">
        <v>3035</v>
      </c>
      <c r="E1187" s="6" t="str">
        <f>"符浩"</f>
        <v>符浩</v>
      </c>
      <c r="F1187" s="7" t="s">
        <v>2169</v>
      </c>
    </row>
    <row r="1188" spans="1:6" ht="24.75" customHeight="1">
      <c r="A1188" s="5">
        <v>1186</v>
      </c>
      <c r="B1188" s="6" t="str">
        <f>"韩行衍"</f>
        <v>韩行衍</v>
      </c>
      <c r="C1188" s="7" t="s">
        <v>2170</v>
      </c>
      <c r="D1188" s="7">
        <v>3036</v>
      </c>
      <c r="E1188" s="6" t="str">
        <f>"孙有功"</f>
        <v>孙有功</v>
      </c>
      <c r="F1188" s="7" t="s">
        <v>2171</v>
      </c>
    </row>
    <row r="1189" spans="1:6" ht="24.75" customHeight="1">
      <c r="A1189" s="5">
        <v>1187</v>
      </c>
      <c r="B1189" s="6" t="str">
        <f>"张鹏"</f>
        <v>张鹏</v>
      </c>
      <c r="C1189" s="7" t="s">
        <v>2172</v>
      </c>
      <c r="D1189" s="7">
        <v>3037</v>
      </c>
      <c r="E1189" s="6" t="str">
        <f>"唐文亮"</f>
        <v>唐文亮</v>
      </c>
      <c r="F1189" s="7" t="s">
        <v>1194</v>
      </c>
    </row>
    <row r="1190" spans="1:6" ht="24.75" customHeight="1">
      <c r="A1190" s="5">
        <v>1188</v>
      </c>
      <c r="B1190" s="6" t="str">
        <f>"蔡於超"</f>
        <v>蔡於超</v>
      </c>
      <c r="C1190" s="7" t="s">
        <v>2173</v>
      </c>
      <c r="D1190" s="7">
        <v>3038</v>
      </c>
      <c r="E1190" s="6" t="str">
        <f>"韩一申"</f>
        <v>韩一申</v>
      </c>
      <c r="F1190" s="7" t="s">
        <v>2174</v>
      </c>
    </row>
    <row r="1191" spans="1:6" ht="24.75" customHeight="1">
      <c r="A1191" s="5">
        <v>1189</v>
      </c>
      <c r="B1191" s="6" t="str">
        <f>"吴宇"</f>
        <v>吴宇</v>
      </c>
      <c r="C1191" s="7" t="s">
        <v>2175</v>
      </c>
      <c r="D1191" s="7">
        <v>3039</v>
      </c>
      <c r="E1191" s="6" t="str">
        <f>"李日渊"</f>
        <v>李日渊</v>
      </c>
      <c r="F1191" s="7" t="s">
        <v>315</v>
      </c>
    </row>
    <row r="1192" spans="1:6" ht="24.75" customHeight="1">
      <c r="A1192" s="5">
        <v>1190</v>
      </c>
      <c r="B1192" s="6" t="str">
        <f>"陈程"</f>
        <v>陈程</v>
      </c>
      <c r="C1192" s="7" t="s">
        <v>2144</v>
      </c>
      <c r="D1192" s="7">
        <v>3040</v>
      </c>
      <c r="E1192" s="6" t="str">
        <f>"吴玉婷"</f>
        <v>吴玉婷</v>
      </c>
      <c r="F1192" s="7" t="s">
        <v>1664</v>
      </c>
    </row>
    <row r="1193" spans="1:6" ht="24.75" customHeight="1">
      <c r="A1193" s="5">
        <v>1191</v>
      </c>
      <c r="B1193" s="6" t="str">
        <f>"吴坤刚"</f>
        <v>吴坤刚</v>
      </c>
      <c r="C1193" s="7" t="s">
        <v>2176</v>
      </c>
      <c r="D1193" s="7">
        <v>3041</v>
      </c>
      <c r="E1193" s="6" t="str">
        <f>"王林凯"</f>
        <v>王林凯</v>
      </c>
      <c r="F1193" s="7" t="s">
        <v>2177</v>
      </c>
    </row>
    <row r="1194" spans="1:6" ht="24.75" customHeight="1">
      <c r="A1194" s="5">
        <v>1192</v>
      </c>
      <c r="B1194" s="6" t="str">
        <f>"曾麟"</f>
        <v>曾麟</v>
      </c>
      <c r="C1194" s="7" t="s">
        <v>2178</v>
      </c>
      <c r="D1194" s="7">
        <v>3042</v>
      </c>
      <c r="E1194" s="6" t="str">
        <f>"王辰杰"</f>
        <v>王辰杰</v>
      </c>
      <c r="F1194" s="7" t="s">
        <v>2179</v>
      </c>
    </row>
    <row r="1195" spans="1:6" ht="24.75" customHeight="1">
      <c r="A1195" s="5">
        <v>1193</v>
      </c>
      <c r="B1195" s="6" t="str">
        <f>"林芳燕"</f>
        <v>林芳燕</v>
      </c>
      <c r="C1195" s="7" t="s">
        <v>139</v>
      </c>
      <c r="D1195" s="7">
        <v>3043</v>
      </c>
      <c r="E1195" s="6" t="str">
        <f>"钟秀卓"</f>
        <v>钟秀卓</v>
      </c>
      <c r="F1195" s="7" t="s">
        <v>2180</v>
      </c>
    </row>
    <row r="1196" spans="1:6" ht="24.75" customHeight="1">
      <c r="A1196" s="5">
        <v>1194</v>
      </c>
      <c r="B1196" s="6" t="str">
        <f>"陈寒冰"</f>
        <v>陈寒冰</v>
      </c>
      <c r="C1196" s="7" t="s">
        <v>1264</v>
      </c>
      <c r="D1196" s="7">
        <v>3044</v>
      </c>
      <c r="E1196" s="6" t="str">
        <f>"曾宪鹏"</f>
        <v>曾宪鹏</v>
      </c>
      <c r="F1196" s="7" t="s">
        <v>2181</v>
      </c>
    </row>
    <row r="1197" spans="1:6" ht="24.75" customHeight="1">
      <c r="A1197" s="5">
        <v>1195</v>
      </c>
      <c r="B1197" s="6" t="str">
        <f>"王舜博"</f>
        <v>王舜博</v>
      </c>
      <c r="C1197" s="7" t="s">
        <v>2182</v>
      </c>
      <c r="D1197" s="7">
        <v>3045</v>
      </c>
      <c r="E1197" s="6" t="str">
        <f>"罗真言"</f>
        <v>罗真言</v>
      </c>
      <c r="F1197" s="7" t="s">
        <v>2183</v>
      </c>
    </row>
    <row r="1198" spans="1:6" ht="24.75" customHeight="1">
      <c r="A1198" s="5">
        <v>1196</v>
      </c>
      <c r="B1198" s="6" t="str">
        <f>"李松键"</f>
        <v>李松键</v>
      </c>
      <c r="C1198" s="7" t="s">
        <v>1629</v>
      </c>
      <c r="D1198" s="7">
        <v>3046</v>
      </c>
      <c r="E1198" s="6" t="str">
        <f>"陈孟性"</f>
        <v>陈孟性</v>
      </c>
      <c r="F1198" s="7" t="s">
        <v>2184</v>
      </c>
    </row>
    <row r="1199" spans="1:6" ht="24.75" customHeight="1">
      <c r="A1199" s="5">
        <v>1197</v>
      </c>
      <c r="B1199" s="6" t="str">
        <f>"周来粮"</f>
        <v>周来粮</v>
      </c>
      <c r="C1199" s="7" t="s">
        <v>2185</v>
      </c>
      <c r="D1199" s="7">
        <v>3047</v>
      </c>
      <c r="E1199" s="6" t="str">
        <f>"周敏丽"</f>
        <v>周敏丽</v>
      </c>
      <c r="F1199" s="7" t="s">
        <v>2186</v>
      </c>
    </row>
    <row r="1200" spans="1:6" ht="24.75" customHeight="1">
      <c r="A1200" s="5">
        <v>1198</v>
      </c>
      <c r="B1200" s="6" t="str">
        <f>"戴家伟"</f>
        <v>戴家伟</v>
      </c>
      <c r="C1200" s="7" t="s">
        <v>2187</v>
      </c>
      <c r="D1200" s="7">
        <v>3048</v>
      </c>
      <c r="E1200" s="6" t="str">
        <f>"刘志雯"</f>
        <v>刘志雯</v>
      </c>
      <c r="F1200" s="7" t="s">
        <v>2188</v>
      </c>
    </row>
    <row r="1201" spans="1:6" ht="24.75" customHeight="1">
      <c r="A1201" s="5">
        <v>1199</v>
      </c>
      <c r="B1201" s="6" t="str">
        <f>"林德军"</f>
        <v>林德军</v>
      </c>
      <c r="C1201" s="7" t="s">
        <v>2189</v>
      </c>
      <c r="D1201" s="7">
        <v>3049</v>
      </c>
      <c r="E1201" s="6" t="str">
        <f>"谭意雯"</f>
        <v>谭意雯</v>
      </c>
      <c r="F1201" s="7" t="s">
        <v>2190</v>
      </c>
    </row>
    <row r="1202" spans="1:6" ht="24.75" customHeight="1">
      <c r="A1202" s="5">
        <v>1200</v>
      </c>
      <c r="B1202" s="6" t="str">
        <f>"王屹韬"</f>
        <v>王屹韬</v>
      </c>
      <c r="C1202" s="7" t="s">
        <v>2191</v>
      </c>
      <c r="D1202" s="7">
        <v>3050</v>
      </c>
      <c r="E1202" s="6" t="str">
        <f>"黄家玲"</f>
        <v>黄家玲</v>
      </c>
      <c r="F1202" s="7" t="s">
        <v>2192</v>
      </c>
    </row>
    <row r="1203" spans="1:6" ht="24.75" customHeight="1">
      <c r="A1203" s="5">
        <v>1201</v>
      </c>
      <c r="B1203" s="6" t="str">
        <f>"张相炜"</f>
        <v>张相炜</v>
      </c>
      <c r="C1203" s="7" t="s">
        <v>2193</v>
      </c>
      <c r="D1203" s="7">
        <v>3051</v>
      </c>
      <c r="E1203" s="6" t="str">
        <f>"黎昱杉"</f>
        <v>黎昱杉</v>
      </c>
      <c r="F1203" s="7" t="s">
        <v>2194</v>
      </c>
    </row>
    <row r="1204" spans="1:6" ht="24.75" customHeight="1">
      <c r="A1204" s="5">
        <v>1202</v>
      </c>
      <c r="B1204" s="6" t="str">
        <f>"张芷祯"</f>
        <v>张芷祯</v>
      </c>
      <c r="C1204" s="7" t="s">
        <v>2195</v>
      </c>
      <c r="D1204" s="7">
        <v>3052</v>
      </c>
      <c r="E1204" s="6" t="str">
        <f>"张艾紫"</f>
        <v>张艾紫</v>
      </c>
      <c r="F1204" s="7" t="s">
        <v>2196</v>
      </c>
    </row>
    <row r="1205" spans="1:6" ht="24.75" customHeight="1">
      <c r="A1205" s="5">
        <v>1203</v>
      </c>
      <c r="B1205" s="6" t="str">
        <f>"王怡"</f>
        <v>王怡</v>
      </c>
      <c r="C1205" s="7" t="s">
        <v>2197</v>
      </c>
      <c r="D1205" s="7">
        <v>3053</v>
      </c>
      <c r="E1205" s="6" t="str">
        <f>"冼慧玲"</f>
        <v>冼慧玲</v>
      </c>
      <c r="F1205" s="7" t="s">
        <v>1210</v>
      </c>
    </row>
    <row r="1206" spans="1:6" ht="24.75" customHeight="1">
      <c r="A1206" s="5">
        <v>1204</v>
      </c>
      <c r="B1206" s="6" t="str">
        <f>"李冬红"</f>
        <v>李冬红</v>
      </c>
      <c r="C1206" s="7" t="s">
        <v>2198</v>
      </c>
      <c r="D1206" s="7">
        <v>3054</v>
      </c>
      <c r="E1206" s="6" t="str">
        <f>"刘龄鸿"</f>
        <v>刘龄鸿</v>
      </c>
      <c r="F1206" s="7" t="s">
        <v>2199</v>
      </c>
    </row>
    <row r="1207" spans="1:6" ht="24.75" customHeight="1">
      <c r="A1207" s="5">
        <v>1205</v>
      </c>
      <c r="B1207" s="6" t="str">
        <f>"吴红升"</f>
        <v>吴红升</v>
      </c>
      <c r="C1207" s="7" t="s">
        <v>2200</v>
      </c>
      <c r="D1207" s="7">
        <v>3055</v>
      </c>
      <c r="E1207" s="6" t="str">
        <f>"陈代尾"</f>
        <v>陈代尾</v>
      </c>
      <c r="F1207" s="7" t="s">
        <v>2201</v>
      </c>
    </row>
    <row r="1208" spans="1:6" ht="24.75" customHeight="1">
      <c r="A1208" s="5">
        <v>1206</v>
      </c>
      <c r="B1208" s="6" t="str">
        <f>"吴良永"</f>
        <v>吴良永</v>
      </c>
      <c r="C1208" s="7" t="s">
        <v>2202</v>
      </c>
      <c r="D1208" s="7">
        <v>3056</v>
      </c>
      <c r="E1208" s="6" t="str">
        <f>"麦楠楠"</f>
        <v>麦楠楠</v>
      </c>
      <c r="F1208" s="7" t="s">
        <v>2203</v>
      </c>
    </row>
    <row r="1209" spans="1:6" ht="24.75" customHeight="1">
      <c r="A1209" s="5">
        <v>1207</v>
      </c>
      <c r="B1209" s="6" t="str">
        <f>" 陈弘卿"</f>
        <v> 陈弘卿</v>
      </c>
      <c r="C1209" s="7" t="s">
        <v>2204</v>
      </c>
      <c r="D1209" s="7">
        <v>3057</v>
      </c>
      <c r="E1209" s="6" t="str">
        <f>"王春蕊"</f>
        <v>王春蕊</v>
      </c>
      <c r="F1209" s="7" t="s">
        <v>2205</v>
      </c>
    </row>
    <row r="1210" spans="1:6" ht="24.75" customHeight="1">
      <c r="A1210" s="5">
        <v>1208</v>
      </c>
      <c r="B1210" s="6" t="str">
        <f>"王科锐"</f>
        <v>王科锐</v>
      </c>
      <c r="C1210" s="7" t="s">
        <v>2206</v>
      </c>
      <c r="D1210" s="7">
        <v>3058</v>
      </c>
      <c r="E1210" s="6" t="str">
        <f>"文云妃"</f>
        <v>文云妃</v>
      </c>
      <c r="F1210" s="7" t="s">
        <v>2207</v>
      </c>
    </row>
    <row r="1211" spans="1:6" ht="24.75" customHeight="1">
      <c r="A1211" s="5">
        <v>1209</v>
      </c>
      <c r="B1211" s="6" t="str">
        <f>"谢华"</f>
        <v>谢华</v>
      </c>
      <c r="C1211" s="7" t="s">
        <v>2208</v>
      </c>
      <c r="D1211" s="7">
        <v>3059</v>
      </c>
      <c r="E1211" s="6" t="str">
        <f>"吴雨晨"</f>
        <v>吴雨晨</v>
      </c>
      <c r="F1211" s="7" t="s">
        <v>1717</v>
      </c>
    </row>
    <row r="1212" spans="1:6" ht="24.75" customHeight="1">
      <c r="A1212" s="5">
        <v>1210</v>
      </c>
      <c r="B1212" s="6" t="str">
        <f>"黄洪拓"</f>
        <v>黄洪拓</v>
      </c>
      <c r="C1212" s="7" t="s">
        <v>2209</v>
      </c>
      <c r="D1212" s="7">
        <v>3060</v>
      </c>
      <c r="E1212" s="6" t="str">
        <f>"倪佳颖"</f>
        <v>倪佳颖</v>
      </c>
      <c r="F1212" s="7" t="s">
        <v>2210</v>
      </c>
    </row>
    <row r="1213" spans="1:6" ht="24.75" customHeight="1">
      <c r="A1213" s="5">
        <v>1211</v>
      </c>
      <c r="B1213" s="6" t="str">
        <f>"文名"</f>
        <v>文名</v>
      </c>
      <c r="C1213" s="7" t="s">
        <v>2211</v>
      </c>
      <c r="D1213" s="7">
        <v>3061</v>
      </c>
      <c r="E1213" s="6" t="str">
        <f>"羊位婧"</f>
        <v>羊位婧</v>
      </c>
      <c r="F1213" s="7" t="s">
        <v>2212</v>
      </c>
    </row>
    <row r="1214" spans="1:6" ht="24.75" customHeight="1">
      <c r="A1214" s="5">
        <v>1212</v>
      </c>
      <c r="B1214" s="6" t="str">
        <f>"吴子勇"</f>
        <v>吴子勇</v>
      </c>
      <c r="C1214" s="7" t="s">
        <v>2213</v>
      </c>
      <c r="D1214" s="7">
        <v>3062</v>
      </c>
      <c r="E1214" s="6" t="str">
        <f>"章行秋"</f>
        <v>章行秋</v>
      </c>
      <c r="F1214" s="7" t="s">
        <v>2214</v>
      </c>
    </row>
    <row r="1215" spans="1:6" ht="24.75" customHeight="1">
      <c r="A1215" s="5">
        <v>1213</v>
      </c>
      <c r="B1215" s="6" t="str">
        <f>"林师亮"</f>
        <v>林师亮</v>
      </c>
      <c r="C1215" s="7" t="s">
        <v>2215</v>
      </c>
      <c r="D1215" s="7">
        <v>3063</v>
      </c>
      <c r="E1215" s="6" t="str">
        <f>"钟楠"</f>
        <v>钟楠</v>
      </c>
      <c r="F1215" s="7" t="s">
        <v>2216</v>
      </c>
    </row>
    <row r="1216" spans="1:6" ht="24.75" customHeight="1">
      <c r="A1216" s="5">
        <v>1214</v>
      </c>
      <c r="B1216" s="6" t="str">
        <f>"陈枫艳"</f>
        <v>陈枫艳</v>
      </c>
      <c r="C1216" s="7" t="s">
        <v>662</v>
      </c>
      <c r="D1216" s="7">
        <v>3064</v>
      </c>
      <c r="E1216" s="6" t="str">
        <f>"谢妍荷"</f>
        <v>谢妍荷</v>
      </c>
      <c r="F1216" s="7" t="s">
        <v>2217</v>
      </c>
    </row>
    <row r="1217" spans="1:6" ht="24.75" customHeight="1">
      <c r="A1217" s="5">
        <v>1215</v>
      </c>
      <c r="B1217" s="6" t="str">
        <f>"张东智"</f>
        <v>张东智</v>
      </c>
      <c r="C1217" s="7" t="s">
        <v>962</v>
      </c>
      <c r="D1217" s="7">
        <v>3065</v>
      </c>
      <c r="E1217" s="6" t="str">
        <f>"朱嘉慧"</f>
        <v>朱嘉慧</v>
      </c>
      <c r="F1217" s="7" t="s">
        <v>518</v>
      </c>
    </row>
    <row r="1218" spans="1:6" ht="24.75" customHeight="1">
      <c r="A1218" s="5">
        <v>1216</v>
      </c>
      <c r="B1218" s="6" t="str">
        <f>"郑远镭"</f>
        <v>郑远镭</v>
      </c>
      <c r="C1218" s="7" t="s">
        <v>2218</v>
      </c>
      <c r="D1218" s="7">
        <v>3066</v>
      </c>
      <c r="E1218" s="6" t="str">
        <f>"符睿琪"</f>
        <v>符睿琪</v>
      </c>
      <c r="F1218" s="7" t="s">
        <v>2219</v>
      </c>
    </row>
    <row r="1219" spans="1:6" ht="24.75" customHeight="1">
      <c r="A1219" s="5">
        <v>1217</v>
      </c>
      <c r="B1219" s="6" t="str">
        <f>"李开"</f>
        <v>李开</v>
      </c>
      <c r="C1219" s="7" t="s">
        <v>2220</v>
      </c>
      <c r="D1219" s="7">
        <v>3067</v>
      </c>
      <c r="E1219" s="6" t="str">
        <f>"房剑波"</f>
        <v>房剑波</v>
      </c>
      <c r="F1219" s="7" t="s">
        <v>2221</v>
      </c>
    </row>
    <row r="1220" spans="1:6" ht="24.75" customHeight="1">
      <c r="A1220" s="5">
        <v>1218</v>
      </c>
      <c r="B1220" s="6" t="str">
        <f>"林义柳"</f>
        <v>林义柳</v>
      </c>
      <c r="C1220" s="7" t="s">
        <v>2222</v>
      </c>
      <c r="D1220" s="7">
        <v>3068</v>
      </c>
      <c r="E1220" s="6" t="str">
        <f>"唐小媛"</f>
        <v>唐小媛</v>
      </c>
      <c r="F1220" s="7" t="s">
        <v>2223</v>
      </c>
    </row>
    <row r="1221" spans="1:6" ht="24.75" customHeight="1">
      <c r="A1221" s="5">
        <v>1219</v>
      </c>
      <c r="B1221" s="6" t="str">
        <f>"韩俊涛"</f>
        <v>韩俊涛</v>
      </c>
      <c r="C1221" s="7" t="s">
        <v>2224</v>
      </c>
      <c r="D1221" s="7">
        <v>3069</v>
      </c>
      <c r="E1221" s="6" t="str">
        <f>"王萌玉"</f>
        <v>王萌玉</v>
      </c>
      <c r="F1221" s="7" t="s">
        <v>2225</v>
      </c>
    </row>
    <row r="1222" spans="1:6" ht="24.75" customHeight="1">
      <c r="A1222" s="5">
        <v>1220</v>
      </c>
      <c r="B1222" s="6" t="str">
        <f>"叶坚"</f>
        <v>叶坚</v>
      </c>
      <c r="C1222" s="7" t="s">
        <v>2226</v>
      </c>
      <c r="D1222" s="7">
        <v>3070</v>
      </c>
      <c r="E1222" s="6" t="str">
        <f>"岳安琪"</f>
        <v>岳安琪</v>
      </c>
      <c r="F1222" s="7" t="s">
        <v>2227</v>
      </c>
    </row>
    <row r="1223" spans="1:6" ht="24.75" customHeight="1">
      <c r="A1223" s="5">
        <v>1221</v>
      </c>
      <c r="B1223" s="6" t="str">
        <f>"陈宇航"</f>
        <v>陈宇航</v>
      </c>
      <c r="C1223" s="7" t="s">
        <v>2228</v>
      </c>
      <c r="D1223" s="7">
        <v>3071</v>
      </c>
      <c r="E1223" s="6" t="str">
        <f>"王秀珍"</f>
        <v>王秀珍</v>
      </c>
      <c r="F1223" s="7" t="s">
        <v>2229</v>
      </c>
    </row>
    <row r="1224" spans="1:6" ht="24.75" customHeight="1">
      <c r="A1224" s="5">
        <v>1222</v>
      </c>
      <c r="B1224" s="6" t="str">
        <f>"张琛"</f>
        <v>张琛</v>
      </c>
      <c r="C1224" s="7" t="s">
        <v>2230</v>
      </c>
      <c r="D1224" s="7">
        <v>3072</v>
      </c>
      <c r="E1224" s="6" t="str">
        <f>"蔡倚"</f>
        <v>蔡倚</v>
      </c>
      <c r="F1224" s="7" t="s">
        <v>2231</v>
      </c>
    </row>
    <row r="1225" spans="1:6" ht="24.75" customHeight="1">
      <c r="A1225" s="5">
        <v>1223</v>
      </c>
      <c r="B1225" s="6" t="str">
        <f>"符欣"</f>
        <v>符欣</v>
      </c>
      <c r="C1225" s="7" t="s">
        <v>2232</v>
      </c>
      <c r="D1225" s="7">
        <v>3073</v>
      </c>
      <c r="E1225" s="6" t="str">
        <f>"李彦"</f>
        <v>李彦</v>
      </c>
      <c r="F1225" s="7" t="s">
        <v>2091</v>
      </c>
    </row>
    <row r="1226" spans="1:6" ht="24.75" customHeight="1">
      <c r="A1226" s="5">
        <v>1224</v>
      </c>
      <c r="B1226" s="6" t="str">
        <f>"黄越"</f>
        <v>黄越</v>
      </c>
      <c r="C1226" s="7" t="s">
        <v>2233</v>
      </c>
      <c r="D1226" s="7">
        <v>3074</v>
      </c>
      <c r="E1226" s="6" t="str">
        <f>"柯朝康"</f>
        <v>柯朝康</v>
      </c>
      <c r="F1226" s="7" t="s">
        <v>2183</v>
      </c>
    </row>
    <row r="1227" spans="1:6" ht="24.75" customHeight="1">
      <c r="A1227" s="5">
        <v>1225</v>
      </c>
      <c r="B1227" s="6" t="str">
        <f>"符传盛"</f>
        <v>符传盛</v>
      </c>
      <c r="C1227" s="7" t="s">
        <v>1333</v>
      </c>
      <c r="D1227" s="7">
        <v>3075</v>
      </c>
      <c r="E1227" s="6" t="str">
        <f>"王敏颖"</f>
        <v>王敏颖</v>
      </c>
      <c r="F1227" s="7" t="s">
        <v>2234</v>
      </c>
    </row>
    <row r="1228" spans="1:6" ht="24.75" customHeight="1">
      <c r="A1228" s="5">
        <v>1226</v>
      </c>
      <c r="B1228" s="6" t="str">
        <f>"王柏"</f>
        <v>王柏</v>
      </c>
      <c r="C1228" s="7" t="s">
        <v>2235</v>
      </c>
      <c r="D1228" s="7">
        <v>3076</v>
      </c>
      <c r="E1228" s="6" t="str">
        <f>"杜婷嫣"</f>
        <v>杜婷嫣</v>
      </c>
      <c r="F1228" s="7" t="s">
        <v>2236</v>
      </c>
    </row>
    <row r="1229" spans="1:6" ht="24.75" customHeight="1">
      <c r="A1229" s="5">
        <v>1227</v>
      </c>
      <c r="B1229" s="6" t="str">
        <f>"曾德锐"</f>
        <v>曾德锐</v>
      </c>
      <c r="C1229" s="7" t="s">
        <v>2237</v>
      </c>
      <c r="D1229" s="7">
        <v>3077</v>
      </c>
      <c r="E1229" s="6" t="str">
        <f>"苏利珍"</f>
        <v>苏利珍</v>
      </c>
      <c r="F1229" s="7" t="s">
        <v>2238</v>
      </c>
    </row>
    <row r="1230" spans="1:6" ht="24.75" customHeight="1">
      <c r="A1230" s="5">
        <v>1228</v>
      </c>
      <c r="B1230" s="6" t="str">
        <f>"唐吉"</f>
        <v>唐吉</v>
      </c>
      <c r="C1230" s="7" t="s">
        <v>2239</v>
      </c>
      <c r="D1230" s="7">
        <v>3078</v>
      </c>
      <c r="E1230" s="6" t="str">
        <f>"朱洲进"</f>
        <v>朱洲进</v>
      </c>
      <c r="F1230" s="7" t="s">
        <v>2240</v>
      </c>
    </row>
    <row r="1231" spans="1:6" ht="24.75" customHeight="1">
      <c r="A1231" s="5">
        <v>1229</v>
      </c>
      <c r="B1231" s="6" t="str">
        <f>"谭竣耀"</f>
        <v>谭竣耀</v>
      </c>
      <c r="C1231" s="7" t="s">
        <v>2241</v>
      </c>
      <c r="D1231" s="7">
        <v>3079</v>
      </c>
      <c r="E1231" s="6" t="str">
        <f>"叶克静"</f>
        <v>叶克静</v>
      </c>
      <c r="F1231" s="7" t="s">
        <v>2242</v>
      </c>
    </row>
    <row r="1232" spans="1:6" ht="24.75" customHeight="1">
      <c r="A1232" s="5">
        <v>1230</v>
      </c>
      <c r="B1232" s="6" t="str">
        <f>"陈云"</f>
        <v>陈云</v>
      </c>
      <c r="C1232" s="7" t="s">
        <v>2243</v>
      </c>
      <c r="D1232" s="7">
        <v>3080</v>
      </c>
      <c r="E1232" s="6" t="str">
        <f>"唐祥美"</f>
        <v>唐祥美</v>
      </c>
      <c r="F1232" s="7" t="s">
        <v>2244</v>
      </c>
    </row>
    <row r="1233" spans="1:6" ht="24.75" customHeight="1">
      <c r="A1233" s="5">
        <v>1231</v>
      </c>
      <c r="B1233" s="6" t="str">
        <f>"孙毓君"</f>
        <v>孙毓君</v>
      </c>
      <c r="C1233" s="7" t="s">
        <v>2245</v>
      </c>
      <c r="D1233" s="7">
        <v>3081</v>
      </c>
      <c r="E1233" s="6" t="str">
        <f>"王凤玲"</f>
        <v>王凤玲</v>
      </c>
      <c r="F1233" s="7" t="s">
        <v>2246</v>
      </c>
    </row>
    <row r="1234" spans="1:6" ht="24.75" customHeight="1">
      <c r="A1234" s="5">
        <v>1232</v>
      </c>
      <c r="B1234" s="6" t="str">
        <f>"林中泉"</f>
        <v>林中泉</v>
      </c>
      <c r="C1234" s="7" t="s">
        <v>2247</v>
      </c>
      <c r="D1234" s="7">
        <v>3082</v>
      </c>
      <c r="E1234" s="6" t="str">
        <f>"王婷"</f>
        <v>王婷</v>
      </c>
      <c r="F1234" s="7" t="s">
        <v>2248</v>
      </c>
    </row>
    <row r="1235" spans="1:6" ht="24.75" customHeight="1">
      <c r="A1235" s="5">
        <v>1233</v>
      </c>
      <c r="B1235" s="6" t="str">
        <f>"叶才霞"</f>
        <v>叶才霞</v>
      </c>
      <c r="C1235" s="7" t="s">
        <v>2249</v>
      </c>
      <c r="D1235" s="7">
        <v>3083</v>
      </c>
      <c r="E1235" s="6" t="str">
        <f>"郑壮惠"</f>
        <v>郑壮惠</v>
      </c>
      <c r="F1235" s="7" t="s">
        <v>2250</v>
      </c>
    </row>
    <row r="1236" spans="1:6" ht="24.75" customHeight="1">
      <c r="A1236" s="5">
        <v>1234</v>
      </c>
      <c r="B1236" s="6" t="str">
        <f>"潘越"</f>
        <v>潘越</v>
      </c>
      <c r="C1236" s="7" t="s">
        <v>2251</v>
      </c>
      <c r="D1236" s="7">
        <v>3084</v>
      </c>
      <c r="E1236" s="6" t="str">
        <f>"洪觉夏"</f>
        <v>洪觉夏</v>
      </c>
      <c r="F1236" s="7" t="s">
        <v>2252</v>
      </c>
    </row>
    <row r="1237" spans="1:6" ht="24.75" customHeight="1">
      <c r="A1237" s="5">
        <v>1235</v>
      </c>
      <c r="B1237" s="6" t="str">
        <f>"刘学传"</f>
        <v>刘学传</v>
      </c>
      <c r="C1237" s="7" t="s">
        <v>2253</v>
      </c>
      <c r="D1237" s="7">
        <v>3085</v>
      </c>
      <c r="E1237" s="6" t="str">
        <f>"王强"</f>
        <v>王强</v>
      </c>
      <c r="F1237" s="7" t="s">
        <v>585</v>
      </c>
    </row>
    <row r="1238" spans="1:6" ht="24.75" customHeight="1">
      <c r="A1238" s="5">
        <v>1236</v>
      </c>
      <c r="B1238" s="6" t="str">
        <f>"符彬"</f>
        <v>符彬</v>
      </c>
      <c r="C1238" s="7" t="s">
        <v>764</v>
      </c>
      <c r="D1238" s="7">
        <v>3086</v>
      </c>
      <c r="E1238" s="6" t="str">
        <f>"陈小飞"</f>
        <v>陈小飞</v>
      </c>
      <c r="F1238" s="7" t="s">
        <v>2254</v>
      </c>
    </row>
    <row r="1239" spans="1:6" ht="24.75" customHeight="1">
      <c r="A1239" s="5">
        <v>1237</v>
      </c>
      <c r="B1239" s="6" t="str">
        <f>"陈显烈"</f>
        <v>陈显烈</v>
      </c>
      <c r="C1239" s="7" t="s">
        <v>2255</v>
      </c>
      <c r="D1239" s="7">
        <v>3087</v>
      </c>
      <c r="E1239" s="6" t="str">
        <f>"文世芬"</f>
        <v>文世芬</v>
      </c>
      <c r="F1239" s="7" t="s">
        <v>2256</v>
      </c>
    </row>
    <row r="1240" spans="1:6" ht="24.75" customHeight="1">
      <c r="A1240" s="5">
        <v>1238</v>
      </c>
      <c r="B1240" s="6" t="str">
        <f>"羊丽红"</f>
        <v>羊丽红</v>
      </c>
      <c r="C1240" s="7" t="s">
        <v>1873</v>
      </c>
      <c r="D1240" s="7">
        <v>3088</v>
      </c>
      <c r="E1240" s="6" t="str">
        <f>"李冰"</f>
        <v>李冰</v>
      </c>
      <c r="F1240" s="7" t="s">
        <v>2257</v>
      </c>
    </row>
    <row r="1241" spans="1:6" ht="24.75" customHeight="1">
      <c r="A1241" s="5">
        <v>1239</v>
      </c>
      <c r="B1241" s="6" t="str">
        <f>"吉训宇"</f>
        <v>吉训宇</v>
      </c>
      <c r="C1241" s="7" t="s">
        <v>2258</v>
      </c>
      <c r="D1241" s="7">
        <v>3089</v>
      </c>
      <c r="E1241" s="6" t="str">
        <f>"陈明敏"</f>
        <v>陈明敏</v>
      </c>
      <c r="F1241" s="7" t="s">
        <v>2259</v>
      </c>
    </row>
    <row r="1242" spans="1:6" ht="24.75" customHeight="1">
      <c r="A1242" s="5">
        <v>1240</v>
      </c>
      <c r="B1242" s="6" t="str">
        <f>"何儒宣"</f>
        <v>何儒宣</v>
      </c>
      <c r="C1242" s="7" t="s">
        <v>2260</v>
      </c>
      <c r="D1242" s="7">
        <v>3090</v>
      </c>
      <c r="E1242" s="6" t="str">
        <f>"陈好莹"</f>
        <v>陈好莹</v>
      </c>
      <c r="F1242" s="7" t="s">
        <v>306</v>
      </c>
    </row>
    <row r="1243" spans="1:6" ht="24.75" customHeight="1">
      <c r="A1243" s="5">
        <v>1241</v>
      </c>
      <c r="B1243" s="6" t="str">
        <f>"许雷铭"</f>
        <v>许雷铭</v>
      </c>
      <c r="C1243" s="7" t="s">
        <v>2261</v>
      </c>
      <c r="D1243" s="7">
        <v>3091</v>
      </c>
      <c r="E1243" s="6" t="str">
        <f>"王和蕾"</f>
        <v>王和蕾</v>
      </c>
      <c r="F1243" s="7" t="s">
        <v>2262</v>
      </c>
    </row>
    <row r="1244" spans="1:6" ht="24.75" customHeight="1">
      <c r="A1244" s="5">
        <v>1242</v>
      </c>
      <c r="B1244" s="6" t="str">
        <f>"王福琦"</f>
        <v>王福琦</v>
      </c>
      <c r="C1244" s="7" t="s">
        <v>2263</v>
      </c>
      <c r="D1244" s="7">
        <v>3092</v>
      </c>
      <c r="E1244" s="6" t="str">
        <f>"黎玘婧"</f>
        <v>黎玘婧</v>
      </c>
      <c r="F1244" s="7" t="s">
        <v>2264</v>
      </c>
    </row>
    <row r="1245" spans="1:6" ht="24.75" customHeight="1">
      <c r="A1245" s="5">
        <v>1243</v>
      </c>
      <c r="B1245" s="6" t="str">
        <f>"陀海皇"</f>
        <v>陀海皇</v>
      </c>
      <c r="C1245" s="7" t="s">
        <v>2265</v>
      </c>
      <c r="D1245" s="7">
        <v>3093</v>
      </c>
      <c r="E1245" s="6" t="str">
        <f>"徐枫怡"</f>
        <v>徐枫怡</v>
      </c>
      <c r="F1245" s="7" t="s">
        <v>2266</v>
      </c>
    </row>
    <row r="1246" spans="1:6" ht="24.75" customHeight="1">
      <c r="A1246" s="5">
        <v>1244</v>
      </c>
      <c r="B1246" s="6" t="str">
        <f>"杨泽友"</f>
        <v>杨泽友</v>
      </c>
      <c r="C1246" s="7" t="s">
        <v>2267</v>
      </c>
      <c r="D1246" s="7">
        <v>3094</v>
      </c>
      <c r="E1246" s="6" t="str">
        <f>"王丽莹"</f>
        <v>王丽莹</v>
      </c>
      <c r="F1246" s="7" t="s">
        <v>2268</v>
      </c>
    </row>
    <row r="1247" spans="1:6" ht="24.75" customHeight="1">
      <c r="A1247" s="5">
        <v>1245</v>
      </c>
      <c r="B1247" s="6" t="str">
        <f>"符雪贤"</f>
        <v>符雪贤</v>
      </c>
      <c r="C1247" s="7" t="s">
        <v>2269</v>
      </c>
      <c r="D1247" s="7">
        <v>3095</v>
      </c>
      <c r="E1247" s="6" t="str">
        <f>"许榕峨"</f>
        <v>许榕峨</v>
      </c>
      <c r="F1247" s="7" t="s">
        <v>2270</v>
      </c>
    </row>
    <row r="1248" spans="1:6" ht="24.75" customHeight="1">
      <c r="A1248" s="5">
        <v>1246</v>
      </c>
      <c r="B1248" s="6" t="str">
        <f>"蔡燕平"</f>
        <v>蔡燕平</v>
      </c>
      <c r="C1248" s="7" t="s">
        <v>2223</v>
      </c>
      <c r="D1248" s="7">
        <v>3096</v>
      </c>
      <c r="E1248" s="6" t="str">
        <f>"黎颖聪"</f>
        <v>黎颖聪</v>
      </c>
      <c r="F1248" s="7" t="s">
        <v>2271</v>
      </c>
    </row>
    <row r="1249" spans="1:6" ht="24.75" customHeight="1">
      <c r="A1249" s="5">
        <v>1247</v>
      </c>
      <c r="B1249" s="6" t="str">
        <f>"李仁君"</f>
        <v>李仁君</v>
      </c>
      <c r="C1249" s="7" t="s">
        <v>2272</v>
      </c>
      <c r="D1249" s="7">
        <v>3097</v>
      </c>
      <c r="E1249" s="6" t="str">
        <f>"钱子纯"</f>
        <v>钱子纯</v>
      </c>
      <c r="F1249" s="7" t="s">
        <v>2273</v>
      </c>
    </row>
    <row r="1250" spans="1:6" ht="24.75" customHeight="1">
      <c r="A1250" s="5">
        <v>1248</v>
      </c>
      <c r="B1250" s="6" t="str">
        <f>"吴月磊"</f>
        <v>吴月磊</v>
      </c>
      <c r="C1250" s="7" t="s">
        <v>2274</v>
      </c>
      <c r="D1250" s="7">
        <v>3098</v>
      </c>
      <c r="E1250" s="6" t="str">
        <f>"蔡玉恋"</f>
        <v>蔡玉恋</v>
      </c>
      <c r="F1250" s="7" t="s">
        <v>2275</v>
      </c>
    </row>
    <row r="1251" spans="1:6" ht="24.75" customHeight="1">
      <c r="A1251" s="5">
        <v>1249</v>
      </c>
      <c r="B1251" s="6" t="str">
        <f>"陈博强"</f>
        <v>陈博强</v>
      </c>
      <c r="C1251" s="7" t="s">
        <v>2276</v>
      </c>
      <c r="D1251" s="7">
        <v>3099</v>
      </c>
      <c r="E1251" s="6" t="str">
        <f>"李青青"</f>
        <v>李青青</v>
      </c>
      <c r="F1251" s="7" t="s">
        <v>2277</v>
      </c>
    </row>
    <row r="1252" spans="1:6" ht="24.75" customHeight="1">
      <c r="A1252" s="5">
        <v>1250</v>
      </c>
      <c r="B1252" s="6" t="str">
        <f>"黄威崴"</f>
        <v>黄威崴</v>
      </c>
      <c r="C1252" s="7" t="s">
        <v>2278</v>
      </c>
      <c r="D1252" s="7">
        <v>3100</v>
      </c>
      <c r="E1252" s="6" t="str">
        <f>"蔡冰冰"</f>
        <v>蔡冰冰</v>
      </c>
      <c r="F1252" s="7" t="s">
        <v>2279</v>
      </c>
    </row>
    <row r="1253" spans="1:6" ht="24.75" customHeight="1">
      <c r="A1253" s="5">
        <v>1251</v>
      </c>
      <c r="B1253" s="6" t="str">
        <f>"黄海峰"</f>
        <v>黄海峰</v>
      </c>
      <c r="C1253" s="7" t="s">
        <v>2280</v>
      </c>
      <c r="D1253" s="7">
        <v>3101</v>
      </c>
      <c r="E1253" s="6" t="str">
        <f>"李景琨"</f>
        <v>李景琨</v>
      </c>
      <c r="F1253" s="7" t="s">
        <v>2281</v>
      </c>
    </row>
    <row r="1254" spans="1:6" ht="24.75" customHeight="1">
      <c r="A1254" s="5">
        <v>1252</v>
      </c>
      <c r="B1254" s="6" t="str">
        <f>"廖建辉"</f>
        <v>廖建辉</v>
      </c>
      <c r="C1254" s="7" t="s">
        <v>2282</v>
      </c>
      <c r="D1254" s="7">
        <v>3102</v>
      </c>
      <c r="E1254" s="6" t="str">
        <f>"钟永莹"</f>
        <v>钟永莹</v>
      </c>
      <c r="F1254" s="7" t="s">
        <v>2283</v>
      </c>
    </row>
    <row r="1255" spans="1:6" ht="24.75" customHeight="1">
      <c r="A1255" s="5">
        <v>1253</v>
      </c>
      <c r="B1255" s="6" t="str">
        <f>"罗华丰"</f>
        <v>罗华丰</v>
      </c>
      <c r="C1255" s="7" t="s">
        <v>2284</v>
      </c>
      <c r="D1255" s="7">
        <v>3103</v>
      </c>
      <c r="E1255" s="6" t="str">
        <f>"郑建丽"</f>
        <v>郑建丽</v>
      </c>
      <c r="F1255" s="7" t="s">
        <v>1147</v>
      </c>
    </row>
    <row r="1256" spans="1:6" ht="24.75" customHeight="1">
      <c r="A1256" s="5">
        <v>1254</v>
      </c>
      <c r="B1256" s="6" t="str">
        <f>"羊俊兴"</f>
        <v>羊俊兴</v>
      </c>
      <c r="C1256" s="7" t="s">
        <v>2285</v>
      </c>
      <c r="D1256" s="7">
        <v>3104</v>
      </c>
      <c r="E1256" s="6" t="str">
        <f>"郭美堃"</f>
        <v>郭美堃</v>
      </c>
      <c r="F1256" s="7" t="s">
        <v>2286</v>
      </c>
    </row>
    <row r="1257" spans="1:6" ht="24.75" customHeight="1">
      <c r="A1257" s="5">
        <v>1255</v>
      </c>
      <c r="B1257" s="6" t="str">
        <f>"潘孝通"</f>
        <v>潘孝通</v>
      </c>
      <c r="C1257" s="7" t="s">
        <v>2287</v>
      </c>
      <c r="D1257" s="7">
        <v>3105</v>
      </c>
      <c r="E1257" s="6" t="str">
        <f>"杜丽婷"</f>
        <v>杜丽婷</v>
      </c>
      <c r="F1257" s="7" t="s">
        <v>2288</v>
      </c>
    </row>
    <row r="1258" spans="1:6" ht="24.75" customHeight="1">
      <c r="A1258" s="5">
        <v>1256</v>
      </c>
      <c r="B1258" s="6" t="str">
        <f>"冯伟波"</f>
        <v>冯伟波</v>
      </c>
      <c r="C1258" s="7" t="s">
        <v>2289</v>
      </c>
      <c r="D1258" s="7">
        <v>3106</v>
      </c>
      <c r="E1258" s="6" t="str">
        <f>"洪世发"</f>
        <v>洪世发</v>
      </c>
      <c r="F1258" s="7" t="s">
        <v>2290</v>
      </c>
    </row>
    <row r="1259" spans="1:6" ht="24.75" customHeight="1">
      <c r="A1259" s="5">
        <v>1257</v>
      </c>
      <c r="B1259" s="6" t="str">
        <f>"周权"</f>
        <v>周权</v>
      </c>
      <c r="C1259" s="7" t="s">
        <v>2291</v>
      </c>
      <c r="D1259" s="7">
        <v>3107</v>
      </c>
      <c r="E1259" s="6" t="str">
        <f>"郑君业"</f>
        <v>郑君业</v>
      </c>
      <c r="F1259" s="7" t="s">
        <v>1346</v>
      </c>
    </row>
    <row r="1260" spans="1:6" ht="24.75" customHeight="1">
      <c r="A1260" s="5">
        <v>1258</v>
      </c>
      <c r="B1260" s="6" t="str">
        <f>"陈日桂"</f>
        <v>陈日桂</v>
      </c>
      <c r="C1260" s="7" t="s">
        <v>2292</v>
      </c>
      <c r="D1260" s="7">
        <v>3108</v>
      </c>
      <c r="E1260" s="6" t="str">
        <f>"邢孔威"</f>
        <v>邢孔威</v>
      </c>
      <c r="F1260" s="7" t="s">
        <v>2293</v>
      </c>
    </row>
    <row r="1261" spans="1:6" ht="24.75" customHeight="1">
      <c r="A1261" s="5">
        <v>1259</v>
      </c>
      <c r="B1261" s="6" t="str">
        <f>"周浩旺"</f>
        <v>周浩旺</v>
      </c>
      <c r="C1261" s="7" t="s">
        <v>2037</v>
      </c>
      <c r="D1261" s="7">
        <v>3109</v>
      </c>
      <c r="E1261" s="6" t="str">
        <f>"许津滔"</f>
        <v>许津滔</v>
      </c>
      <c r="F1261" s="7" t="s">
        <v>2294</v>
      </c>
    </row>
    <row r="1262" spans="1:6" ht="24.75" customHeight="1">
      <c r="A1262" s="5">
        <v>1260</v>
      </c>
      <c r="B1262" s="6" t="str">
        <f>"朱欣彤"</f>
        <v>朱欣彤</v>
      </c>
      <c r="C1262" s="7" t="s">
        <v>2295</v>
      </c>
      <c r="D1262" s="7">
        <v>3110</v>
      </c>
      <c r="E1262" s="6" t="str">
        <f>"谢荣君"</f>
        <v>谢荣君</v>
      </c>
      <c r="F1262" s="7" t="s">
        <v>132</v>
      </c>
    </row>
    <row r="1263" spans="1:6" ht="24.75" customHeight="1">
      <c r="A1263" s="5">
        <v>1261</v>
      </c>
      <c r="B1263" s="6" t="str">
        <f>"林芳诚"</f>
        <v>林芳诚</v>
      </c>
      <c r="C1263" s="7" t="s">
        <v>2296</v>
      </c>
      <c r="D1263" s="7">
        <v>3111</v>
      </c>
      <c r="E1263" s="6" t="str">
        <f>"杜生壮"</f>
        <v>杜生壮</v>
      </c>
      <c r="F1263" s="7" t="s">
        <v>693</v>
      </c>
    </row>
    <row r="1264" spans="1:6" ht="24.75" customHeight="1">
      <c r="A1264" s="5">
        <v>1262</v>
      </c>
      <c r="B1264" s="6" t="str">
        <f>"霍永敏"</f>
        <v>霍永敏</v>
      </c>
      <c r="C1264" s="7" t="s">
        <v>2297</v>
      </c>
      <c r="D1264" s="7">
        <v>3112</v>
      </c>
      <c r="E1264" s="6" t="str">
        <f>"揭云峰"</f>
        <v>揭云峰</v>
      </c>
      <c r="F1264" s="7" t="s">
        <v>2298</v>
      </c>
    </row>
    <row r="1265" spans="1:6" ht="24.75" customHeight="1">
      <c r="A1265" s="5">
        <v>1263</v>
      </c>
      <c r="B1265" s="6" t="str">
        <f>"陈辉城"</f>
        <v>陈辉城</v>
      </c>
      <c r="C1265" s="7" t="s">
        <v>2299</v>
      </c>
      <c r="D1265" s="7">
        <v>3113</v>
      </c>
      <c r="E1265" s="6" t="str">
        <f>"蔡胜峰"</f>
        <v>蔡胜峰</v>
      </c>
      <c r="F1265" s="7" t="s">
        <v>2300</v>
      </c>
    </row>
    <row r="1266" spans="1:6" ht="24.75" customHeight="1">
      <c r="A1266" s="5">
        <v>1264</v>
      </c>
      <c r="B1266" s="6" t="str">
        <f>"冯劲帅"</f>
        <v>冯劲帅</v>
      </c>
      <c r="C1266" s="7" t="s">
        <v>2301</v>
      </c>
      <c r="D1266" s="7">
        <v>3114</v>
      </c>
      <c r="E1266" s="6" t="str">
        <f>"郝曦"</f>
        <v>郝曦</v>
      </c>
      <c r="F1266" s="7" t="s">
        <v>2302</v>
      </c>
    </row>
    <row r="1267" spans="1:6" ht="24.75" customHeight="1">
      <c r="A1267" s="5">
        <v>1265</v>
      </c>
      <c r="B1267" s="6" t="str">
        <f>"李玖会"</f>
        <v>李玖会</v>
      </c>
      <c r="C1267" s="7" t="s">
        <v>2303</v>
      </c>
      <c r="D1267" s="7">
        <v>3115</v>
      </c>
      <c r="E1267" s="6" t="str">
        <f>"王秀云"</f>
        <v>王秀云</v>
      </c>
      <c r="F1267" s="7" t="s">
        <v>2304</v>
      </c>
    </row>
    <row r="1268" spans="1:6" ht="24.75" customHeight="1">
      <c r="A1268" s="5">
        <v>1266</v>
      </c>
      <c r="B1268" s="6" t="str">
        <f>"唐才鹏"</f>
        <v>唐才鹏</v>
      </c>
      <c r="C1268" s="7" t="s">
        <v>2305</v>
      </c>
      <c r="D1268" s="7">
        <v>3116</v>
      </c>
      <c r="E1268" s="6" t="str">
        <f>"周家华"</f>
        <v>周家华</v>
      </c>
      <c r="F1268" s="7" t="s">
        <v>2306</v>
      </c>
    </row>
    <row r="1269" spans="1:6" ht="24.75" customHeight="1">
      <c r="A1269" s="5">
        <v>1267</v>
      </c>
      <c r="B1269" s="6" t="str">
        <f>"麦贤博"</f>
        <v>麦贤博</v>
      </c>
      <c r="C1269" s="7" t="s">
        <v>2307</v>
      </c>
      <c r="D1269" s="7">
        <v>3117</v>
      </c>
      <c r="E1269" s="6" t="str">
        <f>"唐良"</f>
        <v>唐良</v>
      </c>
      <c r="F1269" s="7" t="s">
        <v>2308</v>
      </c>
    </row>
    <row r="1270" spans="1:6" ht="24.75" customHeight="1">
      <c r="A1270" s="5">
        <v>1268</v>
      </c>
      <c r="B1270" s="6" t="str">
        <f>"何荣飞"</f>
        <v>何荣飞</v>
      </c>
      <c r="C1270" s="7" t="s">
        <v>2309</v>
      </c>
      <c r="D1270" s="7">
        <v>3118</v>
      </c>
      <c r="E1270" s="6" t="str">
        <f>"刘森峰"</f>
        <v>刘森峰</v>
      </c>
      <c r="F1270" s="7" t="s">
        <v>550</v>
      </c>
    </row>
    <row r="1271" spans="1:6" ht="24.75" customHeight="1">
      <c r="A1271" s="5">
        <v>1269</v>
      </c>
      <c r="B1271" s="6" t="str">
        <f>"符家铭"</f>
        <v>符家铭</v>
      </c>
      <c r="C1271" s="7" t="s">
        <v>2310</v>
      </c>
      <c r="D1271" s="7">
        <v>3119</v>
      </c>
      <c r="E1271" s="6" t="str">
        <f>"吴宣铼"</f>
        <v>吴宣铼</v>
      </c>
      <c r="F1271" s="7" t="s">
        <v>372</v>
      </c>
    </row>
    <row r="1272" spans="1:6" ht="24.75" customHeight="1">
      <c r="A1272" s="5">
        <v>1270</v>
      </c>
      <c r="B1272" s="6" t="str">
        <f>"李科彦"</f>
        <v>李科彦</v>
      </c>
      <c r="C1272" s="7" t="s">
        <v>2311</v>
      </c>
      <c r="D1272" s="7">
        <v>3120</v>
      </c>
      <c r="E1272" s="6" t="str">
        <f>"符亚平"</f>
        <v>符亚平</v>
      </c>
      <c r="F1272" s="7" t="s">
        <v>2312</v>
      </c>
    </row>
    <row r="1273" spans="1:6" ht="24.75" customHeight="1">
      <c r="A1273" s="5">
        <v>1271</v>
      </c>
      <c r="B1273" s="6" t="str">
        <f>"邢日庄"</f>
        <v>邢日庄</v>
      </c>
      <c r="C1273" s="7" t="s">
        <v>2313</v>
      </c>
      <c r="D1273" s="7">
        <v>3121</v>
      </c>
      <c r="E1273" s="6" t="str">
        <f>"林明海"</f>
        <v>林明海</v>
      </c>
      <c r="F1273" s="7" t="s">
        <v>2314</v>
      </c>
    </row>
    <row r="1274" spans="1:6" ht="24.75" customHeight="1">
      <c r="A1274" s="5">
        <v>1272</v>
      </c>
      <c r="B1274" s="6" t="str">
        <f>"叶秦"</f>
        <v>叶秦</v>
      </c>
      <c r="C1274" s="7" t="s">
        <v>713</v>
      </c>
      <c r="D1274" s="7">
        <v>3122</v>
      </c>
      <c r="E1274" s="6" t="str">
        <f>"何永学"</f>
        <v>何永学</v>
      </c>
      <c r="F1274" s="7" t="s">
        <v>2315</v>
      </c>
    </row>
    <row r="1275" spans="1:6" ht="24.75" customHeight="1">
      <c r="A1275" s="5">
        <v>1273</v>
      </c>
      <c r="B1275" s="6" t="str">
        <f>"王咸栋"</f>
        <v>王咸栋</v>
      </c>
      <c r="C1275" s="7" t="s">
        <v>2316</v>
      </c>
      <c r="D1275" s="7">
        <v>3123</v>
      </c>
      <c r="E1275" s="6" t="str">
        <f>"吴光灵"</f>
        <v>吴光灵</v>
      </c>
      <c r="F1275" s="7" t="s">
        <v>2317</v>
      </c>
    </row>
    <row r="1276" spans="1:6" ht="24.75" customHeight="1">
      <c r="A1276" s="5">
        <v>1274</v>
      </c>
      <c r="B1276" s="6" t="str">
        <f>"邹宇浩"</f>
        <v>邹宇浩</v>
      </c>
      <c r="C1276" s="7" t="s">
        <v>2318</v>
      </c>
      <c r="D1276" s="7">
        <v>3124</v>
      </c>
      <c r="E1276" s="6" t="str">
        <f>"羊位敬"</f>
        <v>羊位敬</v>
      </c>
      <c r="F1276" s="7" t="s">
        <v>2319</v>
      </c>
    </row>
    <row r="1277" spans="1:6" ht="24.75" customHeight="1">
      <c r="A1277" s="5">
        <v>1275</v>
      </c>
      <c r="B1277" s="6" t="str">
        <f>"何邦定"</f>
        <v>何邦定</v>
      </c>
      <c r="C1277" s="7" t="s">
        <v>2320</v>
      </c>
      <c r="D1277" s="7">
        <v>3125</v>
      </c>
      <c r="E1277" s="6" t="str">
        <f>"梁美静"</f>
        <v>梁美静</v>
      </c>
      <c r="F1277" s="7" t="s">
        <v>2321</v>
      </c>
    </row>
    <row r="1278" spans="1:6" ht="24.75" customHeight="1">
      <c r="A1278" s="5">
        <v>1276</v>
      </c>
      <c r="B1278" s="6" t="str">
        <f>"冯培淞"</f>
        <v>冯培淞</v>
      </c>
      <c r="C1278" s="7" t="s">
        <v>2322</v>
      </c>
      <c r="D1278" s="7">
        <v>3126</v>
      </c>
      <c r="E1278" s="6" t="str">
        <f>"王振捷"</f>
        <v>王振捷</v>
      </c>
      <c r="F1278" s="7" t="s">
        <v>2323</v>
      </c>
    </row>
    <row r="1279" spans="1:6" ht="24.75" customHeight="1">
      <c r="A1279" s="5">
        <v>1277</v>
      </c>
      <c r="B1279" s="6" t="str">
        <f>"陈慧芳"</f>
        <v>陈慧芳</v>
      </c>
      <c r="C1279" s="7" t="s">
        <v>2324</v>
      </c>
      <c r="D1279" s="7">
        <v>3127</v>
      </c>
      <c r="E1279" s="6" t="str">
        <f>"王建良"</f>
        <v>王建良</v>
      </c>
      <c r="F1279" s="7" t="s">
        <v>2325</v>
      </c>
    </row>
    <row r="1280" spans="1:6" ht="24.75" customHeight="1">
      <c r="A1280" s="5">
        <v>1278</v>
      </c>
      <c r="B1280" s="6" t="str">
        <f>"王新晨"</f>
        <v>王新晨</v>
      </c>
      <c r="C1280" s="7" t="s">
        <v>2326</v>
      </c>
      <c r="D1280" s="7">
        <v>3128</v>
      </c>
      <c r="E1280" s="6" t="str">
        <f>"李方凯"</f>
        <v>李方凯</v>
      </c>
      <c r="F1280" s="7" t="s">
        <v>2327</v>
      </c>
    </row>
    <row r="1281" spans="1:6" ht="24.75" customHeight="1">
      <c r="A1281" s="5">
        <v>1279</v>
      </c>
      <c r="B1281" s="6" t="str">
        <f>"张华龙"</f>
        <v>张华龙</v>
      </c>
      <c r="C1281" s="7" t="s">
        <v>2328</v>
      </c>
      <c r="D1281" s="7">
        <v>3129</v>
      </c>
      <c r="E1281" s="6" t="str">
        <f>"符海波"</f>
        <v>符海波</v>
      </c>
      <c r="F1281" s="7" t="s">
        <v>2329</v>
      </c>
    </row>
    <row r="1282" spans="1:6" ht="24.75" customHeight="1">
      <c r="A1282" s="5">
        <v>1280</v>
      </c>
      <c r="B1282" s="6" t="str">
        <f>"柯宇帆"</f>
        <v>柯宇帆</v>
      </c>
      <c r="C1282" s="7" t="s">
        <v>104</v>
      </c>
      <c r="D1282" s="7">
        <v>3130</v>
      </c>
      <c r="E1282" s="6" t="str">
        <f>"李如辉"</f>
        <v>李如辉</v>
      </c>
      <c r="F1282" s="7" t="s">
        <v>1278</v>
      </c>
    </row>
    <row r="1283" spans="1:6" ht="24.75" customHeight="1">
      <c r="A1283" s="5">
        <v>1281</v>
      </c>
      <c r="B1283" s="6" t="str">
        <f>"马英哲"</f>
        <v>马英哲</v>
      </c>
      <c r="C1283" s="7" t="s">
        <v>2330</v>
      </c>
      <c r="D1283" s="7">
        <v>3131</v>
      </c>
      <c r="E1283" s="6" t="str">
        <f>"陈明锋"</f>
        <v>陈明锋</v>
      </c>
      <c r="F1283" s="7" t="s">
        <v>38</v>
      </c>
    </row>
    <row r="1284" spans="1:6" ht="24.75" customHeight="1">
      <c r="A1284" s="5">
        <v>1282</v>
      </c>
      <c r="B1284" s="6" t="str">
        <f>"陈朝阳"</f>
        <v>陈朝阳</v>
      </c>
      <c r="C1284" s="7" t="s">
        <v>2331</v>
      </c>
      <c r="D1284" s="7">
        <v>3132</v>
      </c>
      <c r="E1284" s="6" t="str">
        <f>"黄宁祥"</f>
        <v>黄宁祥</v>
      </c>
      <c r="F1284" s="7" t="s">
        <v>2332</v>
      </c>
    </row>
    <row r="1285" spans="1:6" ht="24.75" customHeight="1">
      <c r="A1285" s="5">
        <v>1283</v>
      </c>
      <c r="B1285" s="6" t="str">
        <f>"曾祥真"</f>
        <v>曾祥真</v>
      </c>
      <c r="C1285" s="7" t="s">
        <v>2333</v>
      </c>
      <c r="D1285" s="7">
        <v>3133</v>
      </c>
      <c r="E1285" s="6" t="str">
        <f>"赵鸿伟"</f>
        <v>赵鸿伟</v>
      </c>
      <c r="F1285" s="7" t="s">
        <v>2334</v>
      </c>
    </row>
    <row r="1286" spans="1:6" ht="24.75" customHeight="1">
      <c r="A1286" s="5">
        <v>1284</v>
      </c>
      <c r="B1286" s="6" t="str">
        <f>"陈国康"</f>
        <v>陈国康</v>
      </c>
      <c r="C1286" s="7" t="s">
        <v>2335</v>
      </c>
      <c r="D1286" s="7">
        <v>3134</v>
      </c>
      <c r="E1286" s="6" t="str">
        <f>"符淳"</f>
        <v>符淳</v>
      </c>
      <c r="F1286" s="7" t="s">
        <v>2336</v>
      </c>
    </row>
    <row r="1287" spans="1:6" ht="24.75" customHeight="1">
      <c r="A1287" s="5">
        <v>1285</v>
      </c>
      <c r="B1287" s="6" t="str">
        <f>"陈雨帆"</f>
        <v>陈雨帆</v>
      </c>
      <c r="C1287" s="7" t="s">
        <v>2337</v>
      </c>
      <c r="D1287" s="7">
        <v>3135</v>
      </c>
      <c r="E1287" s="6" t="str">
        <f>"王茜茜"</f>
        <v>王茜茜</v>
      </c>
      <c r="F1287" s="7" t="s">
        <v>2338</v>
      </c>
    </row>
    <row r="1288" spans="1:6" ht="24.75" customHeight="1">
      <c r="A1288" s="5">
        <v>1286</v>
      </c>
      <c r="B1288" s="6" t="str">
        <f>"郑茹"</f>
        <v>郑茹</v>
      </c>
      <c r="C1288" s="7" t="s">
        <v>1122</v>
      </c>
      <c r="D1288" s="7">
        <v>3136</v>
      </c>
      <c r="E1288" s="6" t="str">
        <f>"薛开智"</f>
        <v>薛开智</v>
      </c>
      <c r="F1288" s="7" t="s">
        <v>2339</v>
      </c>
    </row>
    <row r="1289" spans="1:6" ht="24.75" customHeight="1">
      <c r="A1289" s="5">
        <v>1287</v>
      </c>
      <c r="B1289" s="6" t="str">
        <f>"李成杰"</f>
        <v>李成杰</v>
      </c>
      <c r="C1289" s="7" t="s">
        <v>2340</v>
      </c>
      <c r="D1289" s="7">
        <v>3137</v>
      </c>
      <c r="E1289" s="6" t="str">
        <f>"曾德峰"</f>
        <v>曾德峰</v>
      </c>
      <c r="F1289" s="7" t="s">
        <v>2341</v>
      </c>
    </row>
    <row r="1290" spans="1:6" ht="24.75" customHeight="1">
      <c r="A1290" s="5">
        <v>1288</v>
      </c>
      <c r="B1290" s="6" t="str">
        <f>"杨淇鑫"</f>
        <v>杨淇鑫</v>
      </c>
      <c r="C1290" s="7" t="s">
        <v>2342</v>
      </c>
      <c r="D1290" s="7">
        <v>3138</v>
      </c>
      <c r="E1290" s="6" t="str">
        <f>"唐俊业"</f>
        <v>唐俊业</v>
      </c>
      <c r="F1290" s="7" t="s">
        <v>427</v>
      </c>
    </row>
    <row r="1291" spans="1:6" ht="24.75" customHeight="1">
      <c r="A1291" s="5">
        <v>1289</v>
      </c>
      <c r="B1291" s="6" t="str">
        <f>"李有华"</f>
        <v>李有华</v>
      </c>
      <c r="C1291" s="7" t="s">
        <v>2343</v>
      </c>
      <c r="D1291" s="7">
        <v>3139</v>
      </c>
      <c r="E1291" s="6" t="str">
        <f>"林树标"</f>
        <v>林树标</v>
      </c>
      <c r="F1291" s="7" t="s">
        <v>2344</v>
      </c>
    </row>
    <row r="1292" spans="1:6" ht="24.75" customHeight="1">
      <c r="A1292" s="5">
        <v>1290</v>
      </c>
      <c r="B1292" s="6" t="str">
        <f>"陈德军"</f>
        <v>陈德军</v>
      </c>
      <c r="C1292" s="7" t="s">
        <v>2164</v>
      </c>
      <c r="D1292" s="7">
        <v>3140</v>
      </c>
      <c r="E1292" s="6" t="str">
        <f>"赵仁武"</f>
        <v>赵仁武</v>
      </c>
      <c r="F1292" s="7" t="s">
        <v>2345</v>
      </c>
    </row>
    <row r="1293" spans="1:6" ht="24.75" customHeight="1">
      <c r="A1293" s="5">
        <v>1291</v>
      </c>
      <c r="B1293" s="6" t="str">
        <f>"冯平"</f>
        <v>冯平</v>
      </c>
      <c r="C1293" s="7" t="s">
        <v>2346</v>
      </c>
      <c r="D1293" s="7">
        <v>3141</v>
      </c>
      <c r="E1293" s="6" t="str">
        <f>"蔡辉龙"</f>
        <v>蔡辉龙</v>
      </c>
      <c r="F1293" s="7" t="s">
        <v>310</v>
      </c>
    </row>
    <row r="1294" spans="1:6" ht="24.75" customHeight="1">
      <c r="A1294" s="5">
        <v>1292</v>
      </c>
      <c r="B1294" s="6" t="str">
        <f>"云爱爱"</f>
        <v>云爱爱</v>
      </c>
      <c r="C1294" s="7" t="s">
        <v>358</v>
      </c>
      <c r="D1294" s="7">
        <v>3142</v>
      </c>
      <c r="E1294" s="6" t="str">
        <f>"何开甲"</f>
        <v>何开甲</v>
      </c>
      <c r="F1294" s="7" t="s">
        <v>2347</v>
      </c>
    </row>
    <row r="1295" spans="1:6" ht="24.75" customHeight="1">
      <c r="A1295" s="5">
        <v>1293</v>
      </c>
      <c r="B1295" s="6" t="str">
        <f>"周阳"</f>
        <v>周阳</v>
      </c>
      <c r="C1295" s="7" t="s">
        <v>2348</v>
      </c>
      <c r="D1295" s="7">
        <v>3143</v>
      </c>
      <c r="E1295" s="6" t="str">
        <f>"陈兆彬"</f>
        <v>陈兆彬</v>
      </c>
      <c r="F1295" s="7" t="s">
        <v>2349</v>
      </c>
    </row>
    <row r="1296" spans="1:6" ht="24.75" customHeight="1">
      <c r="A1296" s="5">
        <v>1294</v>
      </c>
      <c r="B1296" s="6" t="str">
        <f>"符海露"</f>
        <v>符海露</v>
      </c>
      <c r="C1296" s="7" t="s">
        <v>2350</v>
      </c>
      <c r="D1296" s="7">
        <v>3144</v>
      </c>
      <c r="E1296" s="6" t="str">
        <f>"郑学松"</f>
        <v>郑学松</v>
      </c>
      <c r="F1296" s="7" t="s">
        <v>2351</v>
      </c>
    </row>
    <row r="1297" spans="1:6" ht="24.75" customHeight="1">
      <c r="A1297" s="5">
        <v>1295</v>
      </c>
      <c r="B1297" s="6" t="str">
        <f>"吴华"</f>
        <v>吴华</v>
      </c>
      <c r="C1297" s="7" t="s">
        <v>2352</v>
      </c>
      <c r="D1297" s="7">
        <v>3145</v>
      </c>
      <c r="E1297" s="6" t="str">
        <f>"王小银"</f>
        <v>王小银</v>
      </c>
      <c r="F1297" s="7" t="s">
        <v>2353</v>
      </c>
    </row>
    <row r="1298" spans="1:6" ht="24.75" customHeight="1">
      <c r="A1298" s="5">
        <v>1296</v>
      </c>
      <c r="B1298" s="6" t="str">
        <f>"王发嵘"</f>
        <v>王发嵘</v>
      </c>
      <c r="C1298" s="7" t="s">
        <v>2354</v>
      </c>
      <c r="D1298" s="7">
        <v>3146</v>
      </c>
      <c r="E1298" s="6" t="str">
        <f>"王子境"</f>
        <v>王子境</v>
      </c>
      <c r="F1298" s="7" t="s">
        <v>2355</v>
      </c>
    </row>
    <row r="1299" spans="1:6" ht="24.75" customHeight="1">
      <c r="A1299" s="5">
        <v>1297</v>
      </c>
      <c r="B1299" s="6" t="str">
        <f>"符懿涛"</f>
        <v>符懿涛</v>
      </c>
      <c r="C1299" s="7" t="s">
        <v>2356</v>
      </c>
      <c r="D1299" s="7">
        <v>3147</v>
      </c>
      <c r="E1299" s="6" t="str">
        <f>"王春政"</f>
        <v>王春政</v>
      </c>
      <c r="F1299" s="7" t="s">
        <v>2357</v>
      </c>
    </row>
    <row r="1300" spans="1:6" ht="24.75" customHeight="1">
      <c r="A1300" s="5">
        <v>1298</v>
      </c>
      <c r="B1300" s="6" t="str">
        <f>"刘一萌"</f>
        <v>刘一萌</v>
      </c>
      <c r="C1300" s="7" t="s">
        <v>2358</v>
      </c>
      <c r="D1300" s="7">
        <v>3148</v>
      </c>
      <c r="E1300" s="6" t="str">
        <f>"何承良"</f>
        <v>何承良</v>
      </c>
      <c r="F1300" s="7" t="s">
        <v>2359</v>
      </c>
    </row>
    <row r="1301" spans="1:6" ht="24.75" customHeight="1">
      <c r="A1301" s="5">
        <v>1299</v>
      </c>
      <c r="B1301" s="6" t="str">
        <f>"张祺"</f>
        <v>张祺</v>
      </c>
      <c r="C1301" s="7" t="s">
        <v>2360</v>
      </c>
      <c r="D1301" s="7">
        <v>3149</v>
      </c>
      <c r="E1301" s="6" t="str">
        <f>"黎瑞文"</f>
        <v>黎瑞文</v>
      </c>
      <c r="F1301" s="7" t="s">
        <v>2361</v>
      </c>
    </row>
    <row r="1302" spans="1:6" ht="24.75" customHeight="1">
      <c r="A1302" s="5">
        <v>1300</v>
      </c>
      <c r="B1302" s="6" t="str">
        <f>"张栩闻"</f>
        <v>张栩闻</v>
      </c>
      <c r="C1302" s="7" t="s">
        <v>2362</v>
      </c>
      <c r="D1302" s="7">
        <v>3150</v>
      </c>
      <c r="E1302" s="6" t="str">
        <f>"黎显才"</f>
        <v>黎显才</v>
      </c>
      <c r="F1302" s="7" t="s">
        <v>2363</v>
      </c>
    </row>
    <row r="1303" spans="1:6" ht="24.75" customHeight="1">
      <c r="A1303" s="5">
        <v>1301</v>
      </c>
      <c r="B1303" s="6" t="str">
        <f>"张诗柔"</f>
        <v>张诗柔</v>
      </c>
      <c r="C1303" s="7" t="s">
        <v>2364</v>
      </c>
      <c r="D1303" s="7">
        <v>3151</v>
      </c>
      <c r="E1303" s="6" t="str">
        <f>"陈家鹏"</f>
        <v>陈家鹏</v>
      </c>
      <c r="F1303" s="7" t="s">
        <v>2365</v>
      </c>
    </row>
    <row r="1304" spans="1:6" ht="24.75" customHeight="1">
      <c r="A1304" s="5">
        <v>1302</v>
      </c>
      <c r="B1304" s="6" t="str">
        <f>"陈太杰"</f>
        <v>陈太杰</v>
      </c>
      <c r="C1304" s="7" t="s">
        <v>1180</v>
      </c>
      <c r="D1304" s="7">
        <v>3152</v>
      </c>
      <c r="E1304" s="6" t="str">
        <f>"吴英松"</f>
        <v>吴英松</v>
      </c>
      <c r="F1304" s="7" t="s">
        <v>2366</v>
      </c>
    </row>
    <row r="1305" spans="1:6" ht="24.75" customHeight="1">
      <c r="A1305" s="5">
        <v>1303</v>
      </c>
      <c r="B1305" s="6" t="str">
        <f>"钟钢铸"</f>
        <v>钟钢铸</v>
      </c>
      <c r="C1305" s="7" t="s">
        <v>2367</v>
      </c>
      <c r="D1305" s="7">
        <v>3153</v>
      </c>
      <c r="E1305" s="6" t="str">
        <f>"王立威"</f>
        <v>王立威</v>
      </c>
      <c r="F1305" s="7" t="s">
        <v>2368</v>
      </c>
    </row>
    <row r="1306" spans="1:6" ht="24.75" customHeight="1">
      <c r="A1306" s="5">
        <v>1304</v>
      </c>
      <c r="B1306" s="6" t="str">
        <f>"陈海鹏"</f>
        <v>陈海鹏</v>
      </c>
      <c r="C1306" s="7" t="s">
        <v>2369</v>
      </c>
      <c r="D1306" s="7">
        <v>3154</v>
      </c>
      <c r="E1306" s="6" t="str">
        <f>"唐真武"</f>
        <v>唐真武</v>
      </c>
      <c r="F1306" s="7" t="s">
        <v>2370</v>
      </c>
    </row>
    <row r="1307" spans="1:6" ht="24.75" customHeight="1">
      <c r="A1307" s="5">
        <v>1305</v>
      </c>
      <c r="B1307" s="6" t="str">
        <f>"李丽红"</f>
        <v>李丽红</v>
      </c>
      <c r="C1307" s="7" t="s">
        <v>2371</v>
      </c>
      <c r="D1307" s="7">
        <v>3155</v>
      </c>
      <c r="E1307" s="6" t="str">
        <f>"李宗豪"</f>
        <v>李宗豪</v>
      </c>
      <c r="F1307" s="7" t="s">
        <v>2372</v>
      </c>
    </row>
    <row r="1308" spans="1:6" ht="24.75" customHeight="1">
      <c r="A1308" s="5">
        <v>1306</v>
      </c>
      <c r="B1308" s="6" t="str">
        <f>"陈南姑"</f>
        <v>陈南姑</v>
      </c>
      <c r="C1308" s="7" t="s">
        <v>2373</v>
      </c>
      <c r="D1308" s="7">
        <v>3156</v>
      </c>
      <c r="E1308" s="6" t="str">
        <f>"黄清鑫"</f>
        <v>黄清鑫</v>
      </c>
      <c r="F1308" s="7" t="s">
        <v>2374</v>
      </c>
    </row>
    <row r="1309" spans="1:6" ht="24.75" customHeight="1">
      <c r="A1309" s="5">
        <v>1307</v>
      </c>
      <c r="B1309" s="6" t="str">
        <f>"吴莫伊"</f>
        <v>吴莫伊</v>
      </c>
      <c r="C1309" s="7" t="s">
        <v>2375</v>
      </c>
      <c r="D1309" s="7">
        <v>3157</v>
      </c>
      <c r="E1309" s="6" t="str">
        <f>"陈言明"</f>
        <v>陈言明</v>
      </c>
      <c r="F1309" s="7" t="s">
        <v>2376</v>
      </c>
    </row>
    <row r="1310" spans="1:6" ht="24.75" customHeight="1">
      <c r="A1310" s="5">
        <v>1308</v>
      </c>
      <c r="B1310" s="6" t="str">
        <f>"曾焕博"</f>
        <v>曾焕博</v>
      </c>
      <c r="C1310" s="7" t="s">
        <v>2377</v>
      </c>
      <c r="D1310" s="7">
        <v>3158</v>
      </c>
      <c r="E1310" s="6" t="str">
        <f>"李日泉"</f>
        <v>李日泉</v>
      </c>
      <c r="F1310" s="7" t="s">
        <v>40</v>
      </c>
    </row>
    <row r="1311" spans="1:6" ht="24.75" customHeight="1">
      <c r="A1311" s="5">
        <v>1309</v>
      </c>
      <c r="B1311" s="6" t="str">
        <f>"朱振磊"</f>
        <v>朱振磊</v>
      </c>
      <c r="C1311" s="7" t="s">
        <v>2378</v>
      </c>
      <c r="D1311" s="7">
        <v>3159</v>
      </c>
      <c r="E1311" s="6" t="str">
        <f>"王明贤"</f>
        <v>王明贤</v>
      </c>
      <c r="F1311" s="7" t="s">
        <v>2379</v>
      </c>
    </row>
    <row r="1312" spans="1:6" ht="24.75" customHeight="1">
      <c r="A1312" s="5">
        <v>1310</v>
      </c>
      <c r="B1312" s="6" t="str">
        <f>"徐嘉骏"</f>
        <v>徐嘉骏</v>
      </c>
      <c r="C1312" s="7" t="s">
        <v>2380</v>
      </c>
      <c r="D1312" s="7">
        <v>3160</v>
      </c>
      <c r="E1312" s="6" t="str">
        <f>"冯定锋"</f>
        <v>冯定锋</v>
      </c>
      <c r="F1312" s="7" t="s">
        <v>2381</v>
      </c>
    </row>
    <row r="1313" spans="1:6" ht="24.75" customHeight="1">
      <c r="A1313" s="5">
        <v>1311</v>
      </c>
      <c r="B1313" s="6" t="str">
        <f>"冯学之"</f>
        <v>冯学之</v>
      </c>
      <c r="C1313" s="7" t="s">
        <v>2287</v>
      </c>
      <c r="D1313" s="7">
        <v>3161</v>
      </c>
      <c r="E1313" s="6" t="str">
        <f>"高重桓"</f>
        <v>高重桓</v>
      </c>
      <c r="F1313" s="7" t="s">
        <v>2382</v>
      </c>
    </row>
    <row r="1314" spans="1:6" ht="24.75" customHeight="1">
      <c r="A1314" s="5">
        <v>1312</v>
      </c>
      <c r="B1314" s="6" t="str">
        <f>"曾维衍"</f>
        <v>曾维衍</v>
      </c>
      <c r="C1314" s="7" t="s">
        <v>2178</v>
      </c>
      <c r="D1314" s="7">
        <v>3162</v>
      </c>
      <c r="E1314" s="6" t="str">
        <f>"符江锦"</f>
        <v>符江锦</v>
      </c>
      <c r="F1314" s="7" t="s">
        <v>2383</v>
      </c>
    </row>
    <row r="1315" spans="1:6" ht="24.75" customHeight="1">
      <c r="A1315" s="5">
        <v>1313</v>
      </c>
      <c r="B1315" s="6" t="str">
        <f>"王睿铭"</f>
        <v>王睿铭</v>
      </c>
      <c r="C1315" s="7" t="s">
        <v>2384</v>
      </c>
      <c r="D1315" s="7">
        <v>3163</v>
      </c>
      <c r="E1315" s="6" t="str">
        <f>"吴文深"</f>
        <v>吴文深</v>
      </c>
      <c r="F1315" s="7" t="s">
        <v>2377</v>
      </c>
    </row>
    <row r="1316" spans="1:6" ht="24.75" customHeight="1">
      <c r="A1316" s="5">
        <v>1314</v>
      </c>
      <c r="B1316" s="6" t="str">
        <f>"谢泽学"</f>
        <v>谢泽学</v>
      </c>
      <c r="C1316" s="7" t="s">
        <v>2385</v>
      </c>
      <c r="D1316" s="7">
        <v>3164</v>
      </c>
      <c r="E1316" s="6" t="str">
        <f>"韩清裕"</f>
        <v>韩清裕</v>
      </c>
      <c r="F1316" s="7" t="s">
        <v>2386</v>
      </c>
    </row>
    <row r="1317" spans="1:6" ht="24.75" customHeight="1">
      <c r="A1317" s="5">
        <v>1315</v>
      </c>
      <c r="B1317" s="6" t="str">
        <f>"黎谍"</f>
        <v>黎谍</v>
      </c>
      <c r="C1317" s="7" t="s">
        <v>2387</v>
      </c>
      <c r="D1317" s="7">
        <v>3165</v>
      </c>
      <c r="E1317" s="6" t="str">
        <f>"谭文志"</f>
        <v>谭文志</v>
      </c>
      <c r="F1317" s="7" t="s">
        <v>2388</v>
      </c>
    </row>
    <row r="1318" spans="1:6" ht="24.75" customHeight="1">
      <c r="A1318" s="5">
        <v>1316</v>
      </c>
      <c r="B1318" s="6" t="str">
        <f>"蔡丰泽"</f>
        <v>蔡丰泽</v>
      </c>
      <c r="C1318" s="7" t="s">
        <v>2389</v>
      </c>
      <c r="D1318" s="7">
        <v>3166</v>
      </c>
      <c r="E1318" s="6" t="str">
        <f>"何清华"</f>
        <v>何清华</v>
      </c>
      <c r="F1318" s="7" t="s">
        <v>2390</v>
      </c>
    </row>
    <row r="1319" spans="1:6" ht="24.75" customHeight="1">
      <c r="A1319" s="5">
        <v>1317</v>
      </c>
      <c r="B1319" s="6" t="str">
        <f>"郑义庄"</f>
        <v>郑义庄</v>
      </c>
      <c r="C1319" s="7" t="s">
        <v>2391</v>
      </c>
      <c r="D1319" s="7">
        <v>3167</v>
      </c>
      <c r="E1319" s="6" t="str">
        <f>"王世祯"</f>
        <v>王世祯</v>
      </c>
      <c r="F1319" s="7" t="s">
        <v>2392</v>
      </c>
    </row>
    <row r="1320" spans="1:6" ht="24.75" customHeight="1">
      <c r="A1320" s="5">
        <v>1318</v>
      </c>
      <c r="B1320" s="6" t="str">
        <f>"韩萌萌"</f>
        <v>韩萌萌</v>
      </c>
      <c r="C1320" s="7" t="s">
        <v>2393</v>
      </c>
      <c r="D1320" s="7">
        <v>3168</v>
      </c>
      <c r="E1320" s="6" t="str">
        <f>"刘磊"</f>
        <v>刘磊</v>
      </c>
      <c r="F1320" s="7" t="s">
        <v>2302</v>
      </c>
    </row>
    <row r="1321" spans="1:6" ht="24.75" customHeight="1">
      <c r="A1321" s="5">
        <v>1319</v>
      </c>
      <c r="B1321" s="6" t="str">
        <f>"冯章政"</f>
        <v>冯章政</v>
      </c>
      <c r="C1321" s="7" t="s">
        <v>2394</v>
      </c>
      <c r="D1321" s="7">
        <v>3169</v>
      </c>
      <c r="E1321" s="6" t="str">
        <f>"孟春兴"</f>
        <v>孟春兴</v>
      </c>
      <c r="F1321" s="7" t="s">
        <v>916</v>
      </c>
    </row>
    <row r="1322" spans="1:6" ht="24.75" customHeight="1">
      <c r="A1322" s="5">
        <v>1320</v>
      </c>
      <c r="B1322" s="6" t="str">
        <f>"杨达永"</f>
        <v>杨达永</v>
      </c>
      <c r="C1322" s="7" t="s">
        <v>2395</v>
      </c>
      <c r="D1322" s="7">
        <v>3170</v>
      </c>
      <c r="E1322" s="6" t="str">
        <f>"谢臣礼"</f>
        <v>谢臣礼</v>
      </c>
      <c r="F1322" s="7" t="s">
        <v>1613</v>
      </c>
    </row>
    <row r="1323" spans="1:6" ht="24.75" customHeight="1">
      <c r="A1323" s="5">
        <v>1321</v>
      </c>
      <c r="B1323" s="6" t="str">
        <f>"符婷婷"</f>
        <v>符婷婷</v>
      </c>
      <c r="C1323" s="7" t="s">
        <v>2396</v>
      </c>
      <c r="D1323" s="7">
        <v>3171</v>
      </c>
      <c r="E1323" s="6" t="str">
        <f>"骆宣任"</f>
        <v>骆宣任</v>
      </c>
      <c r="F1323" s="7" t="s">
        <v>2397</v>
      </c>
    </row>
    <row r="1324" spans="1:6" ht="24.75" customHeight="1">
      <c r="A1324" s="5">
        <v>1322</v>
      </c>
      <c r="B1324" s="6" t="str">
        <f>"黄培峻"</f>
        <v>黄培峻</v>
      </c>
      <c r="C1324" s="7" t="s">
        <v>2398</v>
      </c>
      <c r="D1324" s="7">
        <v>3172</v>
      </c>
      <c r="E1324" s="6" t="str">
        <f>"黄二侬"</f>
        <v>黄二侬</v>
      </c>
      <c r="F1324" s="7" t="s">
        <v>2399</v>
      </c>
    </row>
    <row r="1325" spans="1:6" ht="24.75" customHeight="1">
      <c r="A1325" s="5">
        <v>1323</v>
      </c>
      <c r="B1325" s="6" t="str">
        <f>"王利莉"</f>
        <v>王利莉</v>
      </c>
      <c r="C1325" s="7" t="s">
        <v>2400</v>
      </c>
      <c r="D1325" s="7">
        <v>3173</v>
      </c>
      <c r="E1325" s="6" t="str">
        <f>"王彬吉"</f>
        <v>王彬吉</v>
      </c>
      <c r="F1325" s="7" t="s">
        <v>2243</v>
      </c>
    </row>
    <row r="1326" spans="1:6" ht="24.75" customHeight="1">
      <c r="A1326" s="5">
        <v>1324</v>
      </c>
      <c r="B1326" s="6" t="str">
        <f>"陈开开"</f>
        <v>陈开开</v>
      </c>
      <c r="C1326" s="7" t="s">
        <v>2401</v>
      </c>
      <c r="D1326" s="7">
        <v>3174</v>
      </c>
      <c r="E1326" s="6" t="str">
        <f>"吴泌雨"</f>
        <v>吴泌雨</v>
      </c>
      <c r="F1326" s="7" t="s">
        <v>2402</v>
      </c>
    </row>
    <row r="1327" spans="1:6" ht="24.75" customHeight="1">
      <c r="A1327" s="5">
        <v>1325</v>
      </c>
      <c r="B1327" s="6" t="str">
        <f>"陈引彩"</f>
        <v>陈引彩</v>
      </c>
      <c r="C1327" s="7" t="s">
        <v>2403</v>
      </c>
      <c r="D1327" s="7">
        <v>3175</v>
      </c>
      <c r="E1327" s="6" t="str">
        <f>"黎月桂"</f>
        <v>黎月桂</v>
      </c>
      <c r="F1327" s="7" t="s">
        <v>2404</v>
      </c>
    </row>
    <row r="1328" spans="1:6" ht="24.75" customHeight="1">
      <c r="A1328" s="5">
        <v>1326</v>
      </c>
      <c r="B1328" s="6" t="str">
        <f>"林春妤"</f>
        <v>林春妤</v>
      </c>
      <c r="C1328" s="7" t="s">
        <v>1772</v>
      </c>
      <c r="D1328" s="7">
        <v>3176</v>
      </c>
      <c r="E1328" s="6" t="str">
        <f>"陈立康"</f>
        <v>陈立康</v>
      </c>
      <c r="F1328" s="7" t="s">
        <v>2405</v>
      </c>
    </row>
    <row r="1329" spans="1:6" ht="24.75" customHeight="1">
      <c r="A1329" s="5">
        <v>1327</v>
      </c>
      <c r="B1329" s="6" t="str">
        <f>"邢维卿"</f>
        <v>邢维卿</v>
      </c>
      <c r="C1329" s="7" t="s">
        <v>1709</v>
      </c>
      <c r="D1329" s="7">
        <v>3177</v>
      </c>
      <c r="E1329" s="6" t="str">
        <f>"符锡伟"</f>
        <v>符锡伟</v>
      </c>
      <c r="F1329" s="7" t="s">
        <v>2406</v>
      </c>
    </row>
    <row r="1330" spans="1:6" ht="24.75" customHeight="1">
      <c r="A1330" s="5">
        <v>1328</v>
      </c>
      <c r="B1330" s="6" t="str">
        <f>"曾庆校"</f>
        <v>曾庆校</v>
      </c>
      <c r="C1330" s="7" t="s">
        <v>2407</v>
      </c>
      <c r="D1330" s="7">
        <v>3178</v>
      </c>
      <c r="E1330" s="6" t="str">
        <f>"黄元勋"</f>
        <v>黄元勋</v>
      </c>
      <c r="F1330" s="7" t="s">
        <v>2408</v>
      </c>
    </row>
    <row r="1331" spans="1:6" ht="24.75" customHeight="1">
      <c r="A1331" s="5">
        <v>1329</v>
      </c>
      <c r="B1331" s="6" t="str">
        <f>"李文锐"</f>
        <v>李文锐</v>
      </c>
      <c r="C1331" s="7" t="s">
        <v>2409</v>
      </c>
      <c r="D1331" s="7">
        <v>3179</v>
      </c>
      <c r="E1331" s="6" t="str">
        <f>"符应麟"</f>
        <v>符应麟</v>
      </c>
      <c r="F1331" s="7" t="s">
        <v>2410</v>
      </c>
    </row>
    <row r="1332" spans="1:6" ht="24.75" customHeight="1">
      <c r="A1332" s="5">
        <v>1330</v>
      </c>
      <c r="B1332" s="6" t="str">
        <f>"冯钰高"</f>
        <v>冯钰高</v>
      </c>
      <c r="C1332" s="7" t="s">
        <v>2411</v>
      </c>
      <c r="D1332" s="7">
        <v>3180</v>
      </c>
      <c r="E1332" s="6" t="str">
        <f>"杨寿岗"</f>
        <v>杨寿岗</v>
      </c>
      <c r="F1332" s="7" t="s">
        <v>207</v>
      </c>
    </row>
    <row r="1333" spans="1:6" ht="24.75" customHeight="1">
      <c r="A1333" s="5">
        <v>1331</v>
      </c>
      <c r="B1333" s="6" t="str">
        <f>"李宗衡"</f>
        <v>李宗衡</v>
      </c>
      <c r="C1333" s="7" t="s">
        <v>2412</v>
      </c>
      <c r="D1333" s="7">
        <v>3181</v>
      </c>
      <c r="E1333" s="6" t="str">
        <f>"李坤义"</f>
        <v>李坤义</v>
      </c>
      <c r="F1333" s="7" t="s">
        <v>2413</v>
      </c>
    </row>
    <row r="1334" spans="1:6" ht="24.75" customHeight="1">
      <c r="A1334" s="5">
        <v>1332</v>
      </c>
      <c r="B1334" s="6" t="str">
        <f>"罗妮"</f>
        <v>罗妮</v>
      </c>
      <c r="C1334" s="7" t="s">
        <v>2414</v>
      </c>
      <c r="D1334" s="7">
        <v>3182</v>
      </c>
      <c r="E1334" s="6" t="str">
        <f>"唐宇钊"</f>
        <v>唐宇钊</v>
      </c>
      <c r="F1334" s="7" t="s">
        <v>2415</v>
      </c>
    </row>
    <row r="1335" spans="1:6" ht="24.75" customHeight="1">
      <c r="A1335" s="5">
        <v>1333</v>
      </c>
      <c r="B1335" s="6" t="str">
        <f>"王执娜"</f>
        <v>王执娜</v>
      </c>
      <c r="C1335" s="7" t="s">
        <v>2416</v>
      </c>
      <c r="D1335" s="7">
        <v>3183</v>
      </c>
      <c r="E1335" s="6" t="str">
        <f>"陈应选"</f>
        <v>陈应选</v>
      </c>
      <c r="F1335" s="7" t="s">
        <v>2417</v>
      </c>
    </row>
    <row r="1336" spans="1:6" ht="24.75" customHeight="1">
      <c r="A1336" s="5">
        <v>1334</v>
      </c>
      <c r="B1336" s="6" t="str">
        <f>"符冬梅"</f>
        <v>符冬梅</v>
      </c>
      <c r="C1336" s="7" t="s">
        <v>2418</v>
      </c>
      <c r="D1336" s="7">
        <v>3184</v>
      </c>
      <c r="E1336" s="6" t="str">
        <f>"符日亮"</f>
        <v>符日亮</v>
      </c>
      <c r="F1336" s="7" t="s">
        <v>2419</v>
      </c>
    </row>
    <row r="1337" spans="1:6" ht="24.75" customHeight="1">
      <c r="A1337" s="5">
        <v>1335</v>
      </c>
      <c r="B1337" s="6" t="str">
        <f>"刘烨"</f>
        <v>刘烨</v>
      </c>
      <c r="C1337" s="7" t="s">
        <v>2420</v>
      </c>
      <c r="D1337" s="7">
        <v>3185</v>
      </c>
      <c r="E1337" s="6" t="str">
        <f>"唐卓贤"</f>
        <v>唐卓贤</v>
      </c>
      <c r="F1337" s="7" t="s">
        <v>2421</v>
      </c>
    </row>
    <row r="1338" spans="1:6" ht="24.75" customHeight="1">
      <c r="A1338" s="5">
        <v>1336</v>
      </c>
      <c r="B1338" s="6" t="str">
        <f>"赵彦飞"</f>
        <v>赵彦飞</v>
      </c>
      <c r="C1338" s="7" t="s">
        <v>2422</v>
      </c>
      <c r="D1338" s="7">
        <v>3186</v>
      </c>
      <c r="E1338" s="6" t="str">
        <f>"蔡冠鑫"</f>
        <v>蔡冠鑫</v>
      </c>
      <c r="F1338" s="7" t="s">
        <v>2423</v>
      </c>
    </row>
    <row r="1339" spans="1:6" ht="24.75" customHeight="1">
      <c r="A1339" s="5">
        <v>1337</v>
      </c>
      <c r="B1339" s="6" t="str">
        <f>"肖弘博"</f>
        <v>肖弘博</v>
      </c>
      <c r="C1339" s="7" t="s">
        <v>2424</v>
      </c>
      <c r="D1339" s="7">
        <v>3187</v>
      </c>
      <c r="E1339" s="6" t="str">
        <f>"陈选样"</f>
        <v>陈选样</v>
      </c>
      <c r="F1339" s="7" t="s">
        <v>2425</v>
      </c>
    </row>
    <row r="1340" spans="1:6" ht="24.75" customHeight="1">
      <c r="A1340" s="5">
        <v>1338</v>
      </c>
      <c r="B1340" s="6" t="str">
        <f>"李峥"</f>
        <v>李峥</v>
      </c>
      <c r="C1340" s="7" t="s">
        <v>2426</v>
      </c>
      <c r="D1340" s="7">
        <v>3188</v>
      </c>
      <c r="E1340" s="6" t="str">
        <f>"吕航"</f>
        <v>吕航</v>
      </c>
      <c r="F1340" s="7" t="s">
        <v>2427</v>
      </c>
    </row>
    <row r="1341" spans="1:6" ht="24.75" customHeight="1">
      <c r="A1341" s="5">
        <v>1339</v>
      </c>
      <c r="B1341" s="6" t="str">
        <f>"唐涵"</f>
        <v>唐涵</v>
      </c>
      <c r="C1341" s="7" t="s">
        <v>2428</v>
      </c>
      <c r="D1341" s="7">
        <v>3189</v>
      </c>
      <c r="E1341" s="6" t="str">
        <f>"周寿尧"</f>
        <v>周寿尧</v>
      </c>
      <c r="F1341" s="7" t="s">
        <v>2429</v>
      </c>
    </row>
    <row r="1342" spans="1:6" ht="24.75" customHeight="1">
      <c r="A1342" s="5">
        <v>1340</v>
      </c>
      <c r="B1342" s="6" t="str">
        <f>"邢增东"</f>
        <v>邢增东</v>
      </c>
      <c r="C1342" s="7" t="s">
        <v>1180</v>
      </c>
      <c r="D1342" s="7">
        <v>3190</v>
      </c>
      <c r="E1342" s="6" t="str">
        <f>"苏定民"</f>
        <v>苏定民</v>
      </c>
      <c r="F1342" s="7" t="s">
        <v>2430</v>
      </c>
    </row>
    <row r="1343" spans="1:6" ht="24.75" customHeight="1">
      <c r="A1343" s="5">
        <v>1341</v>
      </c>
      <c r="B1343" s="6" t="str">
        <f>"陈业骏"</f>
        <v>陈业骏</v>
      </c>
      <c r="C1343" s="7" t="s">
        <v>2431</v>
      </c>
      <c r="D1343" s="7">
        <v>3191</v>
      </c>
      <c r="E1343" s="6" t="str">
        <f>"陈宝俊"</f>
        <v>陈宝俊</v>
      </c>
      <c r="F1343" s="7" t="s">
        <v>2174</v>
      </c>
    </row>
    <row r="1344" spans="1:6" ht="24.75" customHeight="1">
      <c r="A1344" s="5">
        <v>1342</v>
      </c>
      <c r="B1344" s="6" t="str">
        <f>"徐海峰"</f>
        <v>徐海峰</v>
      </c>
      <c r="C1344" s="7" t="s">
        <v>2432</v>
      </c>
      <c r="D1344" s="7">
        <v>3192</v>
      </c>
      <c r="E1344" s="6" t="str">
        <f>"吴孔日"</f>
        <v>吴孔日</v>
      </c>
      <c r="F1344" s="7" t="s">
        <v>2433</v>
      </c>
    </row>
    <row r="1345" spans="1:6" ht="24.75" customHeight="1">
      <c r="A1345" s="5">
        <v>1343</v>
      </c>
      <c r="B1345" s="6" t="str">
        <f>"王敏"</f>
        <v>王敏</v>
      </c>
      <c r="C1345" s="7" t="s">
        <v>2434</v>
      </c>
      <c r="D1345" s="7">
        <v>3193</v>
      </c>
      <c r="E1345" s="6" t="str">
        <f>"林靖程"</f>
        <v>林靖程</v>
      </c>
      <c r="F1345" s="7" t="s">
        <v>2435</v>
      </c>
    </row>
    <row r="1346" spans="1:6" ht="24.75" customHeight="1">
      <c r="A1346" s="5">
        <v>1344</v>
      </c>
      <c r="B1346" s="6" t="str">
        <f>"黄兆辉"</f>
        <v>黄兆辉</v>
      </c>
      <c r="C1346" s="7" t="s">
        <v>2436</v>
      </c>
      <c r="D1346" s="7">
        <v>3194</v>
      </c>
      <c r="E1346" s="6" t="str">
        <f>"韩博强"</f>
        <v>韩博强</v>
      </c>
      <c r="F1346" s="7" t="s">
        <v>2437</v>
      </c>
    </row>
    <row r="1347" spans="1:6" ht="24.75" customHeight="1">
      <c r="A1347" s="5">
        <v>1345</v>
      </c>
      <c r="B1347" s="6" t="str">
        <f>"黄启佳"</f>
        <v>黄启佳</v>
      </c>
      <c r="C1347" s="7" t="s">
        <v>885</v>
      </c>
      <c r="D1347" s="7">
        <v>3195</v>
      </c>
      <c r="E1347" s="6" t="str">
        <f>"郭万博"</f>
        <v>郭万博</v>
      </c>
      <c r="F1347" s="7" t="s">
        <v>2285</v>
      </c>
    </row>
    <row r="1348" spans="1:6" ht="24.75" customHeight="1">
      <c r="A1348" s="5">
        <v>1346</v>
      </c>
      <c r="B1348" s="6" t="str">
        <f>"符可立"</f>
        <v>符可立</v>
      </c>
      <c r="C1348" s="7" t="s">
        <v>1968</v>
      </c>
      <c r="D1348" s="7">
        <v>3196</v>
      </c>
      <c r="E1348" s="6" t="str">
        <f>"陈春雨"</f>
        <v>陈春雨</v>
      </c>
      <c r="F1348" s="7" t="s">
        <v>1802</v>
      </c>
    </row>
    <row r="1349" spans="1:6" ht="24.75" customHeight="1">
      <c r="A1349" s="5">
        <v>1347</v>
      </c>
      <c r="B1349" s="6" t="str">
        <f>"陈日旺"</f>
        <v>陈日旺</v>
      </c>
      <c r="C1349" s="7" t="s">
        <v>2081</v>
      </c>
      <c r="D1349" s="7">
        <v>3197</v>
      </c>
      <c r="E1349" s="6" t="str">
        <f>"王杰"</f>
        <v>王杰</v>
      </c>
      <c r="F1349" s="7" t="s">
        <v>2438</v>
      </c>
    </row>
    <row r="1350" spans="1:6" ht="24.75" customHeight="1">
      <c r="A1350" s="5">
        <v>1348</v>
      </c>
      <c r="B1350" s="6" t="str">
        <f>"林明捷"</f>
        <v>林明捷</v>
      </c>
      <c r="C1350" s="7" t="s">
        <v>2439</v>
      </c>
      <c r="D1350" s="7">
        <v>3198</v>
      </c>
      <c r="E1350" s="6" t="str">
        <f>"林应鸿"</f>
        <v>林应鸿</v>
      </c>
      <c r="F1350" s="7" t="s">
        <v>2440</v>
      </c>
    </row>
    <row r="1351" spans="1:6" ht="24.75" customHeight="1">
      <c r="A1351" s="5">
        <v>1349</v>
      </c>
      <c r="B1351" s="6" t="str">
        <f>"王成浩"</f>
        <v>王成浩</v>
      </c>
      <c r="C1351" s="7" t="s">
        <v>2441</v>
      </c>
      <c r="D1351" s="7">
        <v>3199</v>
      </c>
      <c r="E1351" s="6" t="str">
        <f>"邱晓辉"</f>
        <v>邱晓辉</v>
      </c>
      <c r="F1351" s="7" t="s">
        <v>1971</v>
      </c>
    </row>
    <row r="1352" spans="1:6" ht="24.75" customHeight="1">
      <c r="A1352" s="5">
        <v>1350</v>
      </c>
      <c r="B1352" s="6" t="str">
        <f>"阿力木江·艾麦尔"</f>
        <v>阿力木江·艾麦尔</v>
      </c>
      <c r="C1352" s="7" t="s">
        <v>2442</v>
      </c>
      <c r="D1352" s="7">
        <v>3200</v>
      </c>
      <c r="E1352" s="6" t="str">
        <f>"林诗浩"</f>
        <v>林诗浩</v>
      </c>
      <c r="F1352" s="7" t="s">
        <v>2443</v>
      </c>
    </row>
    <row r="1353" spans="1:6" ht="24.75" customHeight="1">
      <c r="A1353" s="5">
        <v>1351</v>
      </c>
      <c r="B1353" s="6" t="str">
        <f>"陈洁"</f>
        <v>陈洁</v>
      </c>
      <c r="C1353" s="7" t="s">
        <v>2444</v>
      </c>
      <c r="D1353" s="7">
        <v>3201</v>
      </c>
      <c r="E1353" s="6" t="str">
        <f>"赵志伟"</f>
        <v>赵志伟</v>
      </c>
      <c r="F1353" s="7" t="s">
        <v>2445</v>
      </c>
    </row>
    <row r="1354" spans="1:6" ht="24.75" customHeight="1">
      <c r="A1354" s="5">
        <v>1352</v>
      </c>
      <c r="B1354" s="6" t="str">
        <f>"陈芳慧"</f>
        <v>陈芳慧</v>
      </c>
      <c r="C1354" s="7" t="s">
        <v>2446</v>
      </c>
      <c r="D1354" s="7">
        <v>3202</v>
      </c>
      <c r="E1354" s="6" t="str">
        <f>"吴卓华"</f>
        <v>吴卓华</v>
      </c>
      <c r="F1354" s="7" t="s">
        <v>427</v>
      </c>
    </row>
    <row r="1355" spans="1:6" ht="24.75" customHeight="1">
      <c r="A1355" s="5">
        <v>1353</v>
      </c>
      <c r="B1355" s="6" t="str">
        <f>"林菁菁"</f>
        <v>林菁菁</v>
      </c>
      <c r="C1355" s="7" t="s">
        <v>2447</v>
      </c>
      <c r="D1355" s="7">
        <v>3203</v>
      </c>
      <c r="E1355" s="6" t="str">
        <f>"钟秋霞"</f>
        <v>钟秋霞</v>
      </c>
      <c r="F1355" s="7" t="s">
        <v>2448</v>
      </c>
    </row>
    <row r="1356" spans="1:6" ht="24.75" customHeight="1">
      <c r="A1356" s="5">
        <v>1354</v>
      </c>
      <c r="B1356" s="6" t="str">
        <f>"许录菲"</f>
        <v>许录菲</v>
      </c>
      <c r="C1356" s="7" t="s">
        <v>2449</v>
      </c>
      <c r="D1356" s="7">
        <v>3204</v>
      </c>
      <c r="E1356" s="6" t="str">
        <f>"叶超"</f>
        <v>叶超</v>
      </c>
      <c r="F1356" s="7" t="s">
        <v>48</v>
      </c>
    </row>
    <row r="1357" spans="1:6" ht="24.75" customHeight="1">
      <c r="A1357" s="5">
        <v>1355</v>
      </c>
      <c r="B1357" s="6" t="str">
        <f>"周俞彤"</f>
        <v>周俞彤</v>
      </c>
      <c r="C1357" s="7" t="s">
        <v>2450</v>
      </c>
      <c r="D1357" s="7">
        <v>3205</v>
      </c>
      <c r="E1357" s="6" t="str">
        <f>"张乃玲"</f>
        <v>张乃玲</v>
      </c>
      <c r="F1357" s="7" t="s">
        <v>2451</v>
      </c>
    </row>
    <row r="1358" spans="1:6" ht="24.75" customHeight="1">
      <c r="A1358" s="5">
        <v>1356</v>
      </c>
      <c r="B1358" s="6" t="str">
        <f>"张玉麒"</f>
        <v>张玉麒</v>
      </c>
      <c r="C1358" s="7" t="s">
        <v>2452</v>
      </c>
      <c r="D1358" s="7">
        <v>3206</v>
      </c>
      <c r="E1358" s="6" t="str">
        <f>"黄常远"</f>
        <v>黄常远</v>
      </c>
      <c r="F1358" s="7" t="s">
        <v>2423</v>
      </c>
    </row>
    <row r="1359" spans="1:6" ht="24.75" customHeight="1">
      <c r="A1359" s="5">
        <v>1357</v>
      </c>
      <c r="B1359" s="6" t="str">
        <f>"陈宥余"</f>
        <v>陈宥余</v>
      </c>
      <c r="C1359" s="7" t="s">
        <v>2453</v>
      </c>
      <c r="D1359" s="7">
        <v>3207</v>
      </c>
      <c r="E1359" s="6" t="str">
        <f>"张华慧"</f>
        <v>张华慧</v>
      </c>
      <c r="F1359" s="7" t="s">
        <v>2454</v>
      </c>
    </row>
    <row r="1360" spans="1:6" ht="24.75" customHeight="1">
      <c r="A1360" s="5">
        <v>1358</v>
      </c>
      <c r="B1360" s="6" t="str">
        <f>"蔡恋芳"</f>
        <v>蔡恋芳</v>
      </c>
      <c r="C1360" s="7" t="s">
        <v>2455</v>
      </c>
      <c r="D1360" s="7">
        <v>3208</v>
      </c>
      <c r="E1360" s="6" t="str">
        <f>"符俊娜"</f>
        <v>符俊娜</v>
      </c>
      <c r="F1360" s="7" t="s">
        <v>2456</v>
      </c>
    </row>
    <row r="1361" spans="1:6" ht="24.75" customHeight="1">
      <c r="A1361" s="5">
        <v>1359</v>
      </c>
      <c r="B1361" s="6" t="str">
        <f>"何锦程"</f>
        <v>何锦程</v>
      </c>
      <c r="C1361" s="7" t="s">
        <v>2457</v>
      </c>
      <c r="D1361" s="7">
        <v>3209</v>
      </c>
      <c r="E1361" s="6" t="str">
        <f>"林珏"</f>
        <v>林珏</v>
      </c>
      <c r="F1361" s="7" t="s">
        <v>83</v>
      </c>
    </row>
    <row r="1362" spans="1:6" ht="24.75" customHeight="1">
      <c r="A1362" s="5">
        <v>1360</v>
      </c>
      <c r="B1362" s="6" t="str">
        <f>"李琳"</f>
        <v>李琳</v>
      </c>
      <c r="C1362" s="7" t="s">
        <v>2458</v>
      </c>
      <c r="D1362" s="7">
        <v>3210</v>
      </c>
      <c r="E1362" s="6" t="str">
        <f>"谢建蓉"</f>
        <v>谢建蓉</v>
      </c>
      <c r="F1362" s="7" t="s">
        <v>2242</v>
      </c>
    </row>
    <row r="1363" spans="1:6" ht="24.75" customHeight="1">
      <c r="A1363" s="5">
        <v>1361</v>
      </c>
      <c r="B1363" s="6" t="str">
        <f>"蔡心怡"</f>
        <v>蔡心怡</v>
      </c>
      <c r="C1363" s="7" t="s">
        <v>526</v>
      </c>
      <c r="D1363" s="7">
        <v>3211</v>
      </c>
      <c r="E1363" s="6" t="str">
        <f>"张冠龙"</f>
        <v>张冠龙</v>
      </c>
      <c r="F1363" s="7" t="s">
        <v>2459</v>
      </c>
    </row>
    <row r="1364" spans="1:6" ht="24.75" customHeight="1">
      <c r="A1364" s="5">
        <v>1362</v>
      </c>
      <c r="B1364" s="6" t="str">
        <f>"林萃"</f>
        <v>林萃</v>
      </c>
      <c r="C1364" s="7" t="s">
        <v>1103</v>
      </c>
      <c r="D1364" s="7">
        <v>3212</v>
      </c>
      <c r="E1364" s="6" t="str">
        <f>"林树锦"</f>
        <v>林树锦</v>
      </c>
      <c r="F1364" s="7" t="s">
        <v>2460</v>
      </c>
    </row>
    <row r="1365" spans="1:6" ht="24.75" customHeight="1">
      <c r="A1365" s="5">
        <v>1363</v>
      </c>
      <c r="B1365" s="6" t="str">
        <f>"钟义婷"</f>
        <v>钟义婷</v>
      </c>
      <c r="C1365" s="7" t="s">
        <v>2461</v>
      </c>
      <c r="D1365" s="7">
        <v>3213</v>
      </c>
      <c r="E1365" s="6" t="str">
        <f>"吴秀柳"</f>
        <v>吴秀柳</v>
      </c>
      <c r="F1365" s="7" t="s">
        <v>2462</v>
      </c>
    </row>
    <row r="1366" spans="1:6" ht="24.75" customHeight="1">
      <c r="A1366" s="5">
        <v>1364</v>
      </c>
      <c r="B1366" s="6" t="str">
        <f>"王迷尔"</f>
        <v>王迷尔</v>
      </c>
      <c r="C1366" s="7" t="s">
        <v>2463</v>
      </c>
      <c r="D1366" s="7">
        <v>3214</v>
      </c>
      <c r="E1366" s="6" t="str">
        <f>"林水淋"</f>
        <v>林水淋</v>
      </c>
      <c r="F1366" s="7" t="s">
        <v>2464</v>
      </c>
    </row>
    <row r="1367" spans="1:6" ht="24.75" customHeight="1">
      <c r="A1367" s="5">
        <v>1365</v>
      </c>
      <c r="B1367" s="6" t="str">
        <f>"王紫薇"</f>
        <v>王紫薇</v>
      </c>
      <c r="C1367" s="7" t="s">
        <v>2465</v>
      </c>
      <c r="D1367" s="7">
        <v>3215</v>
      </c>
      <c r="E1367" s="6" t="str">
        <f>"羊志立"</f>
        <v>羊志立</v>
      </c>
      <c r="F1367" s="7" t="s">
        <v>1202</v>
      </c>
    </row>
    <row r="1368" spans="1:6" ht="24.75" customHeight="1">
      <c r="A1368" s="5">
        <v>1366</v>
      </c>
      <c r="B1368" s="6" t="str">
        <f>"陈礼顺"</f>
        <v>陈礼顺</v>
      </c>
      <c r="C1368" s="7" t="s">
        <v>2041</v>
      </c>
      <c r="D1368" s="7">
        <v>3216</v>
      </c>
      <c r="E1368" s="6" t="str">
        <f>"符冰洁"</f>
        <v>符冰洁</v>
      </c>
      <c r="F1368" s="7" t="s">
        <v>488</v>
      </c>
    </row>
    <row r="1369" spans="1:6" ht="24.75" customHeight="1">
      <c r="A1369" s="5">
        <v>1367</v>
      </c>
      <c r="B1369" s="6" t="str">
        <f>"古丽平"</f>
        <v>古丽平</v>
      </c>
      <c r="C1369" s="7" t="s">
        <v>2466</v>
      </c>
      <c r="D1369" s="7">
        <v>3217</v>
      </c>
      <c r="E1369" s="6" t="str">
        <f>"钟庆诗"</f>
        <v>钟庆诗</v>
      </c>
      <c r="F1369" s="7" t="s">
        <v>2467</v>
      </c>
    </row>
    <row r="1370" spans="1:6" ht="24.75" customHeight="1">
      <c r="A1370" s="5">
        <v>1368</v>
      </c>
      <c r="B1370" s="6" t="str">
        <f>"羊春晓"</f>
        <v>羊春晓</v>
      </c>
      <c r="C1370" s="7" t="s">
        <v>2463</v>
      </c>
      <c r="D1370" s="7">
        <v>3218</v>
      </c>
      <c r="E1370" s="6" t="str">
        <f>"羊彩柳"</f>
        <v>羊彩柳</v>
      </c>
      <c r="F1370" s="7" t="s">
        <v>2468</v>
      </c>
    </row>
    <row r="1371" spans="1:6" ht="24.75" customHeight="1">
      <c r="A1371" s="5">
        <v>1369</v>
      </c>
      <c r="B1371" s="6" t="str">
        <f>"羊英瑛"</f>
        <v>羊英瑛</v>
      </c>
      <c r="C1371" s="7" t="s">
        <v>2469</v>
      </c>
      <c r="D1371" s="7">
        <v>3219</v>
      </c>
      <c r="E1371" s="6" t="str">
        <f>"曾昭理"</f>
        <v>曾昭理</v>
      </c>
      <c r="F1371" s="7" t="s">
        <v>2470</v>
      </c>
    </row>
    <row r="1372" spans="1:6" ht="24.75" customHeight="1">
      <c r="A1372" s="5">
        <v>1370</v>
      </c>
      <c r="B1372" s="6" t="str">
        <f>"杨欣"</f>
        <v>杨欣</v>
      </c>
      <c r="C1372" s="7" t="s">
        <v>2471</v>
      </c>
      <c r="D1372" s="7">
        <v>3220</v>
      </c>
      <c r="E1372" s="6" t="str">
        <f>"何贤秀"</f>
        <v>何贤秀</v>
      </c>
      <c r="F1372" s="7" t="s">
        <v>1279</v>
      </c>
    </row>
    <row r="1373" spans="1:6" ht="24.75" customHeight="1">
      <c r="A1373" s="5">
        <v>1371</v>
      </c>
      <c r="B1373" s="6" t="str">
        <f>"陈汉钊"</f>
        <v>陈汉钊</v>
      </c>
      <c r="C1373" s="7" t="s">
        <v>2472</v>
      </c>
      <c r="D1373" s="7">
        <v>3221</v>
      </c>
      <c r="E1373" s="6" t="str">
        <f>"何源"</f>
        <v>何源</v>
      </c>
      <c r="F1373" s="7" t="s">
        <v>2473</v>
      </c>
    </row>
    <row r="1374" spans="1:6" ht="24.75" customHeight="1">
      <c r="A1374" s="5">
        <v>1372</v>
      </c>
      <c r="B1374" s="6" t="str">
        <f>"曾晶"</f>
        <v>曾晶</v>
      </c>
      <c r="C1374" s="7" t="s">
        <v>2474</v>
      </c>
      <c r="D1374" s="7">
        <v>3222</v>
      </c>
      <c r="E1374" s="6" t="str">
        <f>"符民茹"</f>
        <v>符民茹</v>
      </c>
      <c r="F1374" s="7" t="s">
        <v>2475</v>
      </c>
    </row>
    <row r="1375" spans="1:6" ht="24.75" customHeight="1">
      <c r="A1375" s="5">
        <v>1373</v>
      </c>
      <c r="B1375" s="6" t="str">
        <f>"王浩任"</f>
        <v>王浩任</v>
      </c>
      <c r="C1375" s="7" t="s">
        <v>2476</v>
      </c>
      <c r="D1375" s="7">
        <v>3223</v>
      </c>
      <c r="E1375" s="6" t="str">
        <f>"龙玉兰"</f>
        <v>龙玉兰</v>
      </c>
      <c r="F1375" s="7" t="s">
        <v>2477</v>
      </c>
    </row>
    <row r="1376" spans="1:6" ht="24.75" customHeight="1">
      <c r="A1376" s="5">
        <v>1374</v>
      </c>
      <c r="B1376" s="6" t="str">
        <f>"彭思淇"</f>
        <v>彭思淇</v>
      </c>
      <c r="C1376" s="7" t="s">
        <v>2478</v>
      </c>
      <c r="D1376" s="7">
        <v>3224</v>
      </c>
      <c r="E1376" s="6" t="str">
        <f>"文秀杭"</f>
        <v>文秀杭</v>
      </c>
      <c r="F1376" s="7" t="s">
        <v>2479</v>
      </c>
    </row>
    <row r="1377" spans="1:6" ht="24.75" customHeight="1">
      <c r="A1377" s="5">
        <v>1375</v>
      </c>
      <c r="B1377" s="6" t="str">
        <f>"吴丽双"</f>
        <v>吴丽双</v>
      </c>
      <c r="C1377" s="7" t="s">
        <v>2480</v>
      </c>
      <c r="D1377" s="7">
        <v>3225</v>
      </c>
      <c r="E1377" s="6" t="str">
        <f>"符学薇"</f>
        <v>符学薇</v>
      </c>
      <c r="F1377" s="7" t="s">
        <v>2481</v>
      </c>
    </row>
    <row r="1378" spans="1:6" ht="24.75" customHeight="1">
      <c r="A1378" s="5">
        <v>1376</v>
      </c>
      <c r="B1378" s="6" t="str">
        <f>"郑惠丹"</f>
        <v>郑惠丹</v>
      </c>
      <c r="C1378" s="7" t="s">
        <v>2482</v>
      </c>
      <c r="D1378" s="7">
        <v>3226</v>
      </c>
      <c r="E1378" s="6" t="str">
        <f>"云永乐"</f>
        <v>云永乐</v>
      </c>
      <c r="F1378" s="7" t="s">
        <v>2483</v>
      </c>
    </row>
    <row r="1379" spans="1:6" ht="24.75" customHeight="1">
      <c r="A1379" s="5">
        <v>1377</v>
      </c>
      <c r="B1379" s="6" t="str">
        <f>"罗维玲"</f>
        <v>罗维玲</v>
      </c>
      <c r="C1379" s="7" t="s">
        <v>2484</v>
      </c>
      <c r="D1379" s="7">
        <v>3227</v>
      </c>
      <c r="E1379" s="6" t="str">
        <f>"钟思雨"</f>
        <v>钟思雨</v>
      </c>
      <c r="F1379" s="7" t="s">
        <v>2485</v>
      </c>
    </row>
    <row r="1380" spans="1:6" ht="24.75" customHeight="1">
      <c r="A1380" s="5">
        <v>1378</v>
      </c>
      <c r="B1380" s="6" t="str">
        <f>"林慧婷"</f>
        <v>林慧婷</v>
      </c>
      <c r="C1380" s="7" t="s">
        <v>2486</v>
      </c>
      <c r="D1380" s="7">
        <v>3228</v>
      </c>
      <c r="E1380" s="6" t="str">
        <f>"符贵家"</f>
        <v>符贵家</v>
      </c>
      <c r="F1380" s="7" t="s">
        <v>2487</v>
      </c>
    </row>
    <row r="1381" spans="1:6" ht="24.75" customHeight="1">
      <c r="A1381" s="5">
        <v>1379</v>
      </c>
      <c r="B1381" s="6" t="str">
        <f>"梁茜"</f>
        <v>梁茜</v>
      </c>
      <c r="C1381" s="7" t="s">
        <v>2453</v>
      </c>
      <c r="D1381" s="7">
        <v>3229</v>
      </c>
      <c r="E1381" s="6" t="str">
        <f>"陈迁捷"</f>
        <v>陈迁捷</v>
      </c>
      <c r="F1381" s="7" t="s">
        <v>2488</v>
      </c>
    </row>
    <row r="1382" spans="1:6" ht="24.75" customHeight="1">
      <c r="A1382" s="5">
        <v>1380</v>
      </c>
      <c r="B1382" s="6" t="str">
        <f>"黄春燕"</f>
        <v>黄春燕</v>
      </c>
      <c r="C1382" s="7" t="s">
        <v>1432</v>
      </c>
      <c r="D1382" s="7">
        <v>3230</v>
      </c>
      <c r="E1382" s="6" t="str">
        <f>"卢金鸿"</f>
        <v>卢金鸿</v>
      </c>
      <c r="F1382" s="7" t="s">
        <v>2489</v>
      </c>
    </row>
    <row r="1383" spans="1:6" ht="24.75" customHeight="1">
      <c r="A1383" s="5">
        <v>1381</v>
      </c>
      <c r="B1383" s="6" t="str">
        <f>"符琪"</f>
        <v>符琪</v>
      </c>
      <c r="C1383" s="7" t="s">
        <v>2490</v>
      </c>
      <c r="D1383" s="7">
        <v>3231</v>
      </c>
      <c r="E1383" s="6" t="str">
        <f>"吴美川"</f>
        <v>吴美川</v>
      </c>
      <c r="F1383" s="7" t="s">
        <v>2491</v>
      </c>
    </row>
    <row r="1384" spans="1:6" ht="24.75" customHeight="1">
      <c r="A1384" s="5">
        <v>1382</v>
      </c>
      <c r="B1384" s="6" t="str">
        <f>"黎智宇"</f>
        <v>黎智宇</v>
      </c>
      <c r="C1384" s="7" t="s">
        <v>2492</v>
      </c>
      <c r="D1384" s="7">
        <v>3232</v>
      </c>
      <c r="E1384" s="6" t="str">
        <f>"吴家凤"</f>
        <v>吴家凤</v>
      </c>
      <c r="F1384" s="7" t="s">
        <v>608</v>
      </c>
    </row>
    <row r="1385" spans="1:6" ht="24.75" customHeight="1">
      <c r="A1385" s="5">
        <v>1383</v>
      </c>
      <c r="B1385" s="6" t="str">
        <f>"林之宜"</f>
        <v>林之宜</v>
      </c>
      <c r="C1385" s="7" t="s">
        <v>2493</v>
      </c>
      <c r="D1385" s="7">
        <v>3233</v>
      </c>
      <c r="E1385" s="6" t="str">
        <f>"张泽辉"</f>
        <v>张泽辉</v>
      </c>
      <c r="F1385" s="7" t="s">
        <v>2494</v>
      </c>
    </row>
    <row r="1386" spans="1:6" ht="24.75" customHeight="1">
      <c r="A1386" s="5">
        <v>1384</v>
      </c>
      <c r="B1386" s="6" t="str">
        <f>"王莹"</f>
        <v>王莹</v>
      </c>
      <c r="C1386" s="7" t="s">
        <v>2495</v>
      </c>
      <c r="D1386" s="7">
        <v>3234</v>
      </c>
      <c r="E1386" s="6" t="str">
        <f>"薛诒松"</f>
        <v>薛诒松</v>
      </c>
      <c r="F1386" s="7" t="s">
        <v>2496</v>
      </c>
    </row>
    <row r="1387" spans="1:6" ht="24.75" customHeight="1">
      <c r="A1387" s="5">
        <v>1385</v>
      </c>
      <c r="B1387" s="6" t="str">
        <f>"王嘉玥"</f>
        <v>王嘉玥</v>
      </c>
      <c r="C1387" s="7" t="s">
        <v>2497</v>
      </c>
      <c r="D1387" s="7">
        <v>3235</v>
      </c>
      <c r="E1387" s="6" t="str">
        <f>"李麟璋"</f>
        <v>李麟璋</v>
      </c>
      <c r="F1387" s="7" t="s">
        <v>2498</v>
      </c>
    </row>
    <row r="1388" spans="1:6" ht="24.75" customHeight="1">
      <c r="A1388" s="5">
        <v>1386</v>
      </c>
      <c r="B1388" s="6" t="str">
        <f>"高宝凤"</f>
        <v>高宝凤</v>
      </c>
      <c r="C1388" s="7" t="s">
        <v>2499</v>
      </c>
      <c r="D1388" s="7">
        <v>3236</v>
      </c>
      <c r="E1388" s="6" t="str">
        <f>"符芷冰"</f>
        <v>符芷冰</v>
      </c>
      <c r="F1388" s="7" t="s">
        <v>2500</v>
      </c>
    </row>
    <row r="1389" spans="1:6" ht="24.75" customHeight="1">
      <c r="A1389" s="5">
        <v>1387</v>
      </c>
      <c r="B1389" s="6" t="str">
        <f>"梁好"</f>
        <v>梁好</v>
      </c>
      <c r="C1389" s="7" t="s">
        <v>2501</v>
      </c>
      <c r="D1389" s="7">
        <v>3237</v>
      </c>
      <c r="E1389" s="6" t="str">
        <f>"陈海霞"</f>
        <v>陈海霞</v>
      </c>
      <c r="F1389" s="7" t="s">
        <v>2502</v>
      </c>
    </row>
    <row r="1390" spans="1:6" ht="24.75" customHeight="1">
      <c r="A1390" s="5">
        <v>1388</v>
      </c>
      <c r="B1390" s="6" t="str">
        <f>"吴敏"</f>
        <v>吴敏</v>
      </c>
      <c r="C1390" s="7" t="s">
        <v>1768</v>
      </c>
      <c r="D1390" s="7">
        <v>3238</v>
      </c>
      <c r="E1390" s="6" t="str">
        <f>"陈人敬"</f>
        <v>陈人敬</v>
      </c>
      <c r="F1390" s="7" t="s">
        <v>2503</v>
      </c>
    </row>
    <row r="1391" spans="1:6" ht="24.75" customHeight="1">
      <c r="A1391" s="5">
        <v>1389</v>
      </c>
      <c r="B1391" s="6" t="str">
        <f>"曾舒曼"</f>
        <v>曾舒曼</v>
      </c>
      <c r="C1391" s="7" t="s">
        <v>2504</v>
      </c>
      <c r="D1391" s="7">
        <v>3239</v>
      </c>
      <c r="E1391" s="6" t="str">
        <f>"王玲"</f>
        <v>王玲</v>
      </c>
      <c r="F1391" s="7" t="s">
        <v>2505</v>
      </c>
    </row>
    <row r="1392" spans="1:6" ht="24.75" customHeight="1">
      <c r="A1392" s="5">
        <v>1390</v>
      </c>
      <c r="B1392" s="6" t="str">
        <f>"何晓娟"</f>
        <v>何晓娟</v>
      </c>
      <c r="C1392" s="7" t="s">
        <v>2482</v>
      </c>
      <c r="D1392" s="7">
        <v>3240</v>
      </c>
      <c r="E1392" s="6" t="str">
        <f>"李名帆"</f>
        <v>李名帆</v>
      </c>
      <c r="F1392" s="7" t="s">
        <v>2506</v>
      </c>
    </row>
    <row r="1393" spans="1:6" ht="24.75" customHeight="1">
      <c r="A1393" s="5">
        <v>1391</v>
      </c>
      <c r="B1393" s="6" t="str">
        <f>"王心妍"</f>
        <v>王心妍</v>
      </c>
      <c r="C1393" s="7" t="s">
        <v>2507</v>
      </c>
      <c r="D1393" s="7">
        <v>3241</v>
      </c>
      <c r="E1393" s="6" t="str">
        <f>"陈月庆"</f>
        <v>陈月庆</v>
      </c>
      <c r="F1393" s="7" t="s">
        <v>2508</v>
      </c>
    </row>
    <row r="1394" spans="1:6" ht="24.75" customHeight="1">
      <c r="A1394" s="5">
        <v>1392</v>
      </c>
      <c r="B1394" s="6" t="str">
        <f>"吴胜昔"</f>
        <v>吴胜昔</v>
      </c>
      <c r="C1394" s="7" t="s">
        <v>2509</v>
      </c>
      <c r="D1394" s="7">
        <v>3242</v>
      </c>
      <c r="E1394" s="6" t="str">
        <f>"邱文君"</f>
        <v>邱文君</v>
      </c>
      <c r="F1394" s="7" t="s">
        <v>2510</v>
      </c>
    </row>
    <row r="1395" spans="1:6" ht="24.75" customHeight="1">
      <c r="A1395" s="5">
        <v>1393</v>
      </c>
      <c r="B1395" s="6" t="str">
        <f>"陈小妹"</f>
        <v>陈小妹</v>
      </c>
      <c r="C1395" s="7" t="s">
        <v>2511</v>
      </c>
      <c r="D1395" s="7">
        <v>3243</v>
      </c>
      <c r="E1395" s="6" t="str">
        <f>"陈浩聪"</f>
        <v>陈浩聪</v>
      </c>
      <c r="F1395" s="7" t="s">
        <v>2512</v>
      </c>
    </row>
    <row r="1396" spans="1:6" ht="24.75" customHeight="1">
      <c r="A1396" s="5">
        <v>1394</v>
      </c>
      <c r="B1396" s="6" t="str">
        <f>"邢文静"</f>
        <v>邢文静</v>
      </c>
      <c r="C1396" s="7" t="s">
        <v>2513</v>
      </c>
      <c r="D1396" s="7">
        <v>3244</v>
      </c>
      <c r="E1396" s="6" t="str">
        <f>"王凡谕"</f>
        <v>王凡谕</v>
      </c>
      <c r="F1396" s="7" t="s">
        <v>2514</v>
      </c>
    </row>
    <row r="1397" spans="1:6" ht="24.75" customHeight="1">
      <c r="A1397" s="5">
        <v>1395</v>
      </c>
      <c r="B1397" s="6" t="str">
        <f>"陈昱妃"</f>
        <v>陈昱妃</v>
      </c>
      <c r="C1397" s="7" t="s">
        <v>2515</v>
      </c>
      <c r="D1397" s="7">
        <v>3245</v>
      </c>
      <c r="E1397" s="6" t="str">
        <f>"周彰凰"</f>
        <v>周彰凰</v>
      </c>
      <c r="F1397" s="7" t="s">
        <v>2516</v>
      </c>
    </row>
    <row r="1398" spans="1:6" ht="24.75" customHeight="1">
      <c r="A1398" s="5">
        <v>1396</v>
      </c>
      <c r="B1398" s="6" t="str">
        <f>"丁璧君"</f>
        <v>丁璧君</v>
      </c>
      <c r="C1398" s="7" t="s">
        <v>2232</v>
      </c>
      <c r="D1398" s="7">
        <v>3246</v>
      </c>
      <c r="E1398" s="6" t="str">
        <f>"刘筱涵"</f>
        <v>刘筱涵</v>
      </c>
      <c r="F1398" s="7" t="s">
        <v>2517</v>
      </c>
    </row>
    <row r="1399" spans="1:6" ht="24.75" customHeight="1">
      <c r="A1399" s="5">
        <v>1397</v>
      </c>
      <c r="B1399" s="6" t="str">
        <f>"黄仁金"</f>
        <v>黄仁金</v>
      </c>
      <c r="C1399" s="7" t="s">
        <v>2518</v>
      </c>
      <c r="D1399" s="7">
        <v>3247</v>
      </c>
      <c r="E1399" s="6" t="str">
        <f>"李凯伦"</f>
        <v>李凯伦</v>
      </c>
      <c r="F1399" s="7" t="s">
        <v>2519</v>
      </c>
    </row>
    <row r="1400" spans="1:6" ht="24.75" customHeight="1">
      <c r="A1400" s="5">
        <v>1398</v>
      </c>
      <c r="B1400" s="6" t="str">
        <f>"王婕妤"</f>
        <v>王婕妤</v>
      </c>
      <c r="C1400" s="7" t="s">
        <v>2520</v>
      </c>
      <c r="D1400" s="7">
        <v>3248</v>
      </c>
      <c r="E1400" s="6" t="str">
        <f>"陈治平"</f>
        <v>陈治平</v>
      </c>
      <c r="F1400" s="7" t="s">
        <v>2521</v>
      </c>
    </row>
    <row r="1401" spans="1:6" ht="24.75" customHeight="1">
      <c r="A1401" s="5">
        <v>1399</v>
      </c>
      <c r="B1401" s="6" t="str">
        <f>"吴雨虹"</f>
        <v>吴雨虹</v>
      </c>
      <c r="C1401" s="7" t="s">
        <v>2522</v>
      </c>
      <c r="D1401" s="7">
        <v>3249</v>
      </c>
      <c r="E1401" s="6" t="str">
        <f>"钟嘉鹏"</f>
        <v>钟嘉鹏</v>
      </c>
      <c r="F1401" s="7" t="s">
        <v>2523</v>
      </c>
    </row>
    <row r="1402" spans="1:6" ht="24.75" customHeight="1">
      <c r="A1402" s="5">
        <v>1400</v>
      </c>
      <c r="B1402" s="6" t="str">
        <f>"许腾尹"</f>
        <v>许腾尹</v>
      </c>
      <c r="C1402" s="7" t="s">
        <v>2524</v>
      </c>
      <c r="D1402" s="7">
        <v>3250</v>
      </c>
      <c r="E1402" s="6" t="str">
        <f>"温帅业"</f>
        <v>温帅业</v>
      </c>
      <c r="F1402" s="7" t="s">
        <v>2525</v>
      </c>
    </row>
    <row r="1403" spans="1:6" ht="24.75" customHeight="1">
      <c r="A1403" s="5">
        <v>1401</v>
      </c>
      <c r="B1403" s="6" t="str">
        <f>"林桑茹"</f>
        <v>林桑茹</v>
      </c>
      <c r="C1403" s="7" t="s">
        <v>2526</v>
      </c>
      <c r="D1403" s="7">
        <v>3251</v>
      </c>
      <c r="E1403" s="6" t="str">
        <f>"黄垂芸"</f>
        <v>黄垂芸</v>
      </c>
      <c r="F1403" s="7" t="s">
        <v>2527</v>
      </c>
    </row>
    <row r="1404" spans="1:6" ht="24.75" customHeight="1">
      <c r="A1404" s="5">
        <v>1402</v>
      </c>
      <c r="B1404" s="6" t="str">
        <f>"罗婧怡"</f>
        <v>罗婧怡</v>
      </c>
      <c r="C1404" s="7" t="s">
        <v>2528</v>
      </c>
      <c r="D1404" s="7">
        <v>3252</v>
      </c>
      <c r="E1404" s="6" t="str">
        <f>"符国豪"</f>
        <v>符国豪</v>
      </c>
      <c r="F1404" s="7" t="s">
        <v>2529</v>
      </c>
    </row>
    <row r="1405" spans="1:6" ht="24.75" customHeight="1">
      <c r="A1405" s="5">
        <v>1403</v>
      </c>
      <c r="B1405" s="6" t="str">
        <f>"温晨懿"</f>
        <v>温晨懿</v>
      </c>
      <c r="C1405" s="7" t="s">
        <v>1307</v>
      </c>
      <c r="D1405" s="7">
        <v>3253</v>
      </c>
      <c r="E1405" s="6" t="str">
        <f>"郑春伟"</f>
        <v>郑春伟</v>
      </c>
      <c r="F1405" s="7" t="s">
        <v>1767</v>
      </c>
    </row>
    <row r="1406" spans="1:6" ht="24.75" customHeight="1">
      <c r="A1406" s="5">
        <v>1404</v>
      </c>
      <c r="B1406" s="6" t="str">
        <f>"张秋雨"</f>
        <v>张秋雨</v>
      </c>
      <c r="C1406" s="7" t="s">
        <v>2530</v>
      </c>
      <c r="D1406" s="7">
        <v>3254</v>
      </c>
      <c r="E1406" s="6" t="str">
        <f>"金诗艳"</f>
        <v>金诗艳</v>
      </c>
      <c r="F1406" s="7" t="s">
        <v>2531</v>
      </c>
    </row>
    <row r="1407" spans="1:6" ht="24.75" customHeight="1">
      <c r="A1407" s="5">
        <v>1405</v>
      </c>
      <c r="B1407" s="6" t="str">
        <f>"邱婷"</f>
        <v>邱婷</v>
      </c>
      <c r="C1407" s="7" t="s">
        <v>2288</v>
      </c>
      <c r="D1407" s="7">
        <v>3255</v>
      </c>
      <c r="E1407" s="6" t="str">
        <f>"邢益炜"</f>
        <v>邢益炜</v>
      </c>
      <c r="F1407" s="7" t="s">
        <v>2532</v>
      </c>
    </row>
    <row r="1408" spans="1:6" ht="24.75" customHeight="1">
      <c r="A1408" s="5">
        <v>1406</v>
      </c>
      <c r="B1408" s="6" t="str">
        <f>"钟玉瑶"</f>
        <v>钟玉瑶</v>
      </c>
      <c r="C1408" s="7" t="s">
        <v>2533</v>
      </c>
      <c r="D1408" s="7">
        <v>3256</v>
      </c>
      <c r="E1408" s="6" t="str">
        <f>"李泳逸"</f>
        <v>李泳逸</v>
      </c>
      <c r="F1408" s="7" t="s">
        <v>2534</v>
      </c>
    </row>
    <row r="1409" spans="1:6" ht="24.75" customHeight="1">
      <c r="A1409" s="5">
        <v>1407</v>
      </c>
      <c r="B1409" s="6" t="str">
        <f>"陈圣学"</f>
        <v>陈圣学</v>
      </c>
      <c r="C1409" s="7" t="s">
        <v>2535</v>
      </c>
      <c r="D1409" s="7">
        <v>3257</v>
      </c>
      <c r="E1409" s="6" t="str">
        <f>"杨佩"</f>
        <v>杨佩</v>
      </c>
      <c r="F1409" s="7" t="s">
        <v>2536</v>
      </c>
    </row>
    <row r="1410" spans="1:6" ht="24.75" customHeight="1">
      <c r="A1410" s="5">
        <v>1408</v>
      </c>
      <c r="B1410" s="6" t="str">
        <f>"刘嘉璇"</f>
        <v>刘嘉璇</v>
      </c>
      <c r="C1410" s="7" t="s">
        <v>2537</v>
      </c>
      <c r="D1410" s="7">
        <v>3258</v>
      </c>
      <c r="E1410" s="6" t="str">
        <f>"洪嘉怡"</f>
        <v>洪嘉怡</v>
      </c>
      <c r="F1410" s="7" t="s">
        <v>2227</v>
      </c>
    </row>
    <row r="1411" spans="1:6" ht="24.75" customHeight="1">
      <c r="A1411" s="5">
        <v>1409</v>
      </c>
      <c r="B1411" s="6" t="str">
        <f>"曾媚琳"</f>
        <v>曾媚琳</v>
      </c>
      <c r="C1411" s="7" t="s">
        <v>2538</v>
      </c>
      <c r="D1411" s="7">
        <v>3259</v>
      </c>
      <c r="E1411" s="6" t="str">
        <f>"孙思"</f>
        <v>孙思</v>
      </c>
      <c r="F1411" s="7" t="s">
        <v>2539</v>
      </c>
    </row>
    <row r="1412" spans="1:6" ht="24.75" customHeight="1">
      <c r="A1412" s="5">
        <v>1410</v>
      </c>
      <c r="B1412" s="6" t="str">
        <f>"杜珅源"</f>
        <v>杜珅源</v>
      </c>
      <c r="C1412" s="7" t="s">
        <v>2540</v>
      </c>
      <c r="D1412" s="7">
        <v>3260</v>
      </c>
      <c r="E1412" s="6" t="str">
        <f>"刘杰"</f>
        <v>刘杰</v>
      </c>
      <c r="F1412" s="7" t="s">
        <v>2541</v>
      </c>
    </row>
    <row r="1413" spans="1:6" ht="24.75" customHeight="1">
      <c r="A1413" s="5">
        <v>1411</v>
      </c>
      <c r="B1413" s="6" t="str">
        <f>"陈一水"</f>
        <v>陈一水</v>
      </c>
      <c r="C1413" s="7" t="s">
        <v>2542</v>
      </c>
      <c r="D1413" s="7">
        <v>3261</v>
      </c>
      <c r="E1413" s="6" t="str">
        <f>"陈明基"</f>
        <v>陈明基</v>
      </c>
      <c r="F1413" s="7" t="s">
        <v>2543</v>
      </c>
    </row>
    <row r="1414" spans="1:6" ht="24.75" customHeight="1">
      <c r="A1414" s="5">
        <v>1412</v>
      </c>
      <c r="B1414" s="6" t="str">
        <f>"蔡梓伦"</f>
        <v>蔡梓伦</v>
      </c>
      <c r="C1414" s="7" t="s">
        <v>2544</v>
      </c>
      <c r="D1414" s="7">
        <v>3262</v>
      </c>
      <c r="E1414" s="6" t="str">
        <f>"吴盛槐"</f>
        <v>吴盛槐</v>
      </c>
      <c r="F1414" s="7" t="s">
        <v>1767</v>
      </c>
    </row>
    <row r="1415" spans="1:6" ht="24.75" customHeight="1">
      <c r="A1415" s="5">
        <v>1413</v>
      </c>
      <c r="B1415" s="6" t="str">
        <f>"罗爱香"</f>
        <v>罗爱香</v>
      </c>
      <c r="C1415" s="7" t="s">
        <v>2545</v>
      </c>
      <c r="D1415" s="7">
        <v>3263</v>
      </c>
      <c r="E1415" s="6" t="str">
        <f>"罗佳泓"</f>
        <v>罗佳泓</v>
      </c>
      <c r="F1415" s="7" t="s">
        <v>2546</v>
      </c>
    </row>
    <row r="1416" spans="1:6" ht="24.75" customHeight="1">
      <c r="A1416" s="5">
        <v>1414</v>
      </c>
      <c r="B1416" s="6" t="str">
        <f>"唐瑜婧"</f>
        <v>唐瑜婧</v>
      </c>
      <c r="C1416" s="7" t="s">
        <v>2547</v>
      </c>
      <c r="D1416" s="7">
        <v>3264</v>
      </c>
      <c r="E1416" s="6" t="str">
        <f>"周德煌"</f>
        <v>周德煌</v>
      </c>
      <c r="F1416" s="7" t="s">
        <v>2441</v>
      </c>
    </row>
    <row r="1417" spans="1:6" ht="24.75" customHeight="1">
      <c r="A1417" s="5">
        <v>1415</v>
      </c>
      <c r="B1417" s="6" t="str">
        <f>"邓丽琳"</f>
        <v>邓丽琳</v>
      </c>
      <c r="C1417" s="7" t="s">
        <v>2548</v>
      </c>
      <c r="D1417" s="7">
        <v>3265</v>
      </c>
      <c r="E1417" s="6" t="str">
        <f>"李尤畅"</f>
        <v>李尤畅</v>
      </c>
      <c r="F1417" s="7" t="s">
        <v>2549</v>
      </c>
    </row>
    <row r="1418" spans="1:6" ht="24.75" customHeight="1">
      <c r="A1418" s="5">
        <v>1416</v>
      </c>
      <c r="B1418" s="6" t="str">
        <f>"陈嘉帅"</f>
        <v>陈嘉帅</v>
      </c>
      <c r="C1418" s="7" t="s">
        <v>2550</v>
      </c>
      <c r="D1418" s="7">
        <v>3266</v>
      </c>
      <c r="E1418" s="6" t="str">
        <f>"梁小逸"</f>
        <v>梁小逸</v>
      </c>
      <c r="F1418" s="7" t="s">
        <v>2551</v>
      </c>
    </row>
    <row r="1419" spans="1:6" ht="24.75" customHeight="1">
      <c r="A1419" s="5">
        <v>1417</v>
      </c>
      <c r="B1419" s="6" t="str">
        <f>"王红棉"</f>
        <v>王红棉</v>
      </c>
      <c r="C1419" s="7" t="s">
        <v>2552</v>
      </c>
      <c r="D1419" s="7">
        <v>3267</v>
      </c>
      <c r="E1419" s="6" t="str">
        <f>"陈德鸿"</f>
        <v>陈德鸿</v>
      </c>
      <c r="F1419" s="7" t="s">
        <v>2553</v>
      </c>
    </row>
    <row r="1420" spans="1:6" ht="24.75" customHeight="1">
      <c r="A1420" s="5">
        <v>1418</v>
      </c>
      <c r="B1420" s="6" t="str">
        <f>"符青"</f>
        <v>符青</v>
      </c>
      <c r="C1420" s="7" t="s">
        <v>2554</v>
      </c>
      <c r="D1420" s="7">
        <v>3268</v>
      </c>
      <c r="E1420" s="6" t="str">
        <f>"何文清"</f>
        <v>何文清</v>
      </c>
      <c r="F1420" s="7" t="s">
        <v>177</v>
      </c>
    </row>
    <row r="1421" spans="1:6" ht="24.75" customHeight="1">
      <c r="A1421" s="5">
        <v>1419</v>
      </c>
      <c r="B1421" s="6" t="str">
        <f>"黄锦媛"</f>
        <v>黄锦媛</v>
      </c>
      <c r="C1421" s="7" t="s">
        <v>2555</v>
      </c>
      <c r="D1421" s="7">
        <v>3269</v>
      </c>
      <c r="E1421" s="6" t="str">
        <f>"陈卜千"</f>
        <v>陈卜千</v>
      </c>
      <c r="F1421" s="7" t="s">
        <v>1742</v>
      </c>
    </row>
    <row r="1422" spans="1:6" ht="24.75" customHeight="1">
      <c r="A1422" s="5">
        <v>1420</v>
      </c>
      <c r="B1422" s="6" t="str">
        <f>"吴维新"</f>
        <v>吴维新</v>
      </c>
      <c r="C1422" s="7" t="s">
        <v>250</v>
      </c>
      <c r="D1422" s="7">
        <v>3270</v>
      </c>
      <c r="E1422" s="6" t="str">
        <f>"劳一鸣"</f>
        <v>劳一鸣</v>
      </c>
      <c r="F1422" s="7" t="s">
        <v>2556</v>
      </c>
    </row>
    <row r="1423" spans="1:6" ht="24.75" customHeight="1">
      <c r="A1423" s="5">
        <v>1421</v>
      </c>
      <c r="B1423" s="6" t="str">
        <f>"李碧芸"</f>
        <v>李碧芸</v>
      </c>
      <c r="C1423" s="7" t="s">
        <v>2557</v>
      </c>
      <c r="D1423" s="7">
        <v>3271</v>
      </c>
      <c r="E1423" s="6" t="str">
        <f>"庄巧儿"</f>
        <v>庄巧儿</v>
      </c>
      <c r="F1423" s="7" t="s">
        <v>2558</v>
      </c>
    </row>
    <row r="1424" spans="1:6" ht="24.75" customHeight="1">
      <c r="A1424" s="5">
        <v>1422</v>
      </c>
      <c r="B1424" s="6" t="str">
        <f>"张处楷"</f>
        <v>张处楷</v>
      </c>
      <c r="C1424" s="7" t="s">
        <v>2559</v>
      </c>
      <c r="D1424" s="7">
        <v>3272</v>
      </c>
      <c r="E1424" s="6" t="str">
        <f>"薛以煌"</f>
        <v>薛以煌</v>
      </c>
      <c r="F1424" s="7" t="s">
        <v>2560</v>
      </c>
    </row>
    <row r="1425" spans="1:6" ht="24.75" customHeight="1">
      <c r="A1425" s="5">
        <v>1423</v>
      </c>
      <c r="B1425" s="6" t="str">
        <f>"赵妍"</f>
        <v>赵妍</v>
      </c>
      <c r="C1425" s="7" t="s">
        <v>2561</v>
      </c>
      <c r="D1425" s="7">
        <v>3273</v>
      </c>
      <c r="E1425" s="6" t="str">
        <f>"李思儒"</f>
        <v>李思儒</v>
      </c>
      <c r="F1425" s="7" t="s">
        <v>393</v>
      </c>
    </row>
    <row r="1426" spans="1:6" ht="24.75" customHeight="1">
      <c r="A1426" s="5">
        <v>1424</v>
      </c>
      <c r="B1426" s="6" t="str">
        <f>"周彤"</f>
        <v>周彤</v>
      </c>
      <c r="C1426" s="7" t="s">
        <v>1448</v>
      </c>
      <c r="D1426" s="7">
        <v>3274</v>
      </c>
      <c r="E1426" s="6" t="str">
        <f>"王瑞"</f>
        <v>王瑞</v>
      </c>
      <c r="F1426" s="7" t="s">
        <v>2562</v>
      </c>
    </row>
    <row r="1427" spans="1:6" ht="24.75" customHeight="1">
      <c r="A1427" s="5">
        <v>1425</v>
      </c>
      <c r="B1427" s="6" t="str">
        <f>"王凤玲"</f>
        <v>王凤玲</v>
      </c>
      <c r="C1427" s="7" t="s">
        <v>2563</v>
      </c>
      <c r="D1427" s="7">
        <v>3275</v>
      </c>
      <c r="E1427" s="6" t="str">
        <f>"林天艺"</f>
        <v>林天艺</v>
      </c>
      <c r="F1427" s="7" t="s">
        <v>2564</v>
      </c>
    </row>
    <row r="1428" spans="1:6" ht="24.75" customHeight="1">
      <c r="A1428" s="5">
        <v>1426</v>
      </c>
      <c r="B1428" s="6" t="str">
        <f>"尹思思"</f>
        <v>尹思思</v>
      </c>
      <c r="C1428" s="7" t="s">
        <v>2565</v>
      </c>
      <c r="D1428" s="7">
        <v>3276</v>
      </c>
      <c r="E1428" s="6" t="str">
        <f>"王康柳"</f>
        <v>王康柳</v>
      </c>
      <c r="F1428" s="7" t="s">
        <v>2298</v>
      </c>
    </row>
    <row r="1429" spans="1:6" ht="24.75" customHeight="1">
      <c r="A1429" s="5">
        <v>1427</v>
      </c>
      <c r="B1429" s="6" t="str">
        <f>"李诗婷"</f>
        <v>李诗婷</v>
      </c>
      <c r="C1429" s="7" t="s">
        <v>2566</v>
      </c>
      <c r="D1429" s="7">
        <v>3277</v>
      </c>
      <c r="E1429" s="6" t="str">
        <f>"韩孝吉"</f>
        <v>韩孝吉</v>
      </c>
      <c r="F1429" s="7" t="s">
        <v>2567</v>
      </c>
    </row>
    <row r="1430" spans="1:6" ht="24.75" customHeight="1">
      <c r="A1430" s="5">
        <v>1428</v>
      </c>
      <c r="B1430" s="6" t="str">
        <f>"叶春丹"</f>
        <v>叶春丹</v>
      </c>
      <c r="C1430" s="7" t="s">
        <v>2568</v>
      </c>
      <c r="D1430" s="7">
        <v>3278</v>
      </c>
      <c r="E1430" s="6" t="str">
        <f>"林海明"</f>
        <v>林海明</v>
      </c>
      <c r="F1430" s="7" t="s">
        <v>2569</v>
      </c>
    </row>
    <row r="1431" spans="1:6" ht="24.75" customHeight="1">
      <c r="A1431" s="5">
        <v>1429</v>
      </c>
      <c r="B1431" s="6" t="str">
        <f>"王丹彤"</f>
        <v>王丹彤</v>
      </c>
      <c r="C1431" s="7" t="s">
        <v>15</v>
      </c>
      <c r="D1431" s="7">
        <v>3279</v>
      </c>
      <c r="E1431" s="6" t="str">
        <f>"符宠祝"</f>
        <v>符宠祝</v>
      </c>
      <c r="F1431" s="7" t="s">
        <v>2570</v>
      </c>
    </row>
    <row r="1432" spans="1:6" ht="24.75" customHeight="1">
      <c r="A1432" s="5">
        <v>1430</v>
      </c>
      <c r="B1432" s="6" t="str">
        <f>"张春茜"</f>
        <v>张春茜</v>
      </c>
      <c r="C1432" s="7" t="s">
        <v>2571</v>
      </c>
      <c r="D1432" s="7">
        <v>3280</v>
      </c>
      <c r="E1432" s="6" t="str">
        <f>"蒲妹妹"</f>
        <v>蒲妹妹</v>
      </c>
      <c r="F1432" s="7" t="s">
        <v>2572</v>
      </c>
    </row>
    <row r="1433" spans="1:6" ht="24.75" customHeight="1">
      <c r="A1433" s="5">
        <v>1431</v>
      </c>
      <c r="B1433" s="6" t="str">
        <f>"邢丁尹"</f>
        <v>邢丁尹</v>
      </c>
      <c r="C1433" s="7" t="s">
        <v>2573</v>
      </c>
      <c r="D1433" s="7">
        <v>3281</v>
      </c>
      <c r="E1433" s="6" t="str">
        <f>"陈彩颖"</f>
        <v>陈彩颖</v>
      </c>
      <c r="F1433" s="7" t="s">
        <v>2574</v>
      </c>
    </row>
    <row r="1434" spans="1:6" ht="24.75" customHeight="1">
      <c r="A1434" s="5">
        <v>1432</v>
      </c>
      <c r="B1434" s="6" t="str">
        <f>"吴文婷"</f>
        <v>吴文婷</v>
      </c>
      <c r="C1434" s="7" t="s">
        <v>2575</v>
      </c>
      <c r="D1434" s="7">
        <v>3282</v>
      </c>
      <c r="E1434" s="6" t="str">
        <f>"王冬玲"</f>
        <v>王冬玲</v>
      </c>
      <c r="F1434" s="7" t="s">
        <v>2576</v>
      </c>
    </row>
    <row r="1435" spans="1:6" ht="24.75" customHeight="1">
      <c r="A1435" s="5">
        <v>1433</v>
      </c>
      <c r="B1435" s="6" t="str">
        <f>"王一羽"</f>
        <v>王一羽</v>
      </c>
      <c r="C1435" s="7" t="s">
        <v>2577</v>
      </c>
      <c r="D1435" s="7">
        <v>3283</v>
      </c>
      <c r="E1435" s="6" t="str">
        <f>"梁俊杰"</f>
        <v>梁俊杰</v>
      </c>
      <c r="F1435" s="7" t="s">
        <v>444</v>
      </c>
    </row>
    <row r="1436" spans="1:6" ht="24.75" customHeight="1">
      <c r="A1436" s="5">
        <v>1434</v>
      </c>
      <c r="B1436" s="6" t="str">
        <f>"骆金梅"</f>
        <v>骆金梅</v>
      </c>
      <c r="C1436" s="7" t="s">
        <v>1126</v>
      </c>
      <c r="D1436" s="7">
        <v>3284</v>
      </c>
      <c r="E1436" s="6" t="str">
        <f>"胡钰苹"</f>
        <v>胡钰苹</v>
      </c>
      <c r="F1436" s="7" t="s">
        <v>629</v>
      </c>
    </row>
    <row r="1437" spans="1:6" ht="24.75" customHeight="1">
      <c r="A1437" s="5">
        <v>1435</v>
      </c>
      <c r="B1437" s="6" t="str">
        <f>"符峻苔"</f>
        <v>符峻苔</v>
      </c>
      <c r="C1437" s="7" t="s">
        <v>2578</v>
      </c>
      <c r="D1437" s="7">
        <v>3285</v>
      </c>
      <c r="E1437" s="6" t="str">
        <f>"吴海宇"</f>
        <v>吴海宇</v>
      </c>
      <c r="F1437" s="7" t="s">
        <v>2579</v>
      </c>
    </row>
    <row r="1438" spans="1:6" ht="24.75" customHeight="1">
      <c r="A1438" s="5">
        <v>1436</v>
      </c>
      <c r="B1438" s="6" t="str">
        <f>"周星宜"</f>
        <v>周星宜</v>
      </c>
      <c r="C1438" s="7" t="s">
        <v>1061</v>
      </c>
      <c r="D1438" s="7">
        <v>3286</v>
      </c>
      <c r="E1438" s="6" t="str">
        <f>"张福雅"</f>
        <v>张福雅</v>
      </c>
      <c r="F1438" s="7" t="s">
        <v>2580</v>
      </c>
    </row>
    <row r="1439" spans="1:6" ht="24.75" customHeight="1">
      <c r="A1439" s="5">
        <v>1437</v>
      </c>
      <c r="B1439" s="6" t="str">
        <f>"李金妹"</f>
        <v>李金妹</v>
      </c>
      <c r="C1439" s="7" t="s">
        <v>139</v>
      </c>
      <c r="D1439" s="7">
        <v>3287</v>
      </c>
      <c r="E1439" s="6" t="str">
        <f>"黎娇霞"</f>
        <v>黎娇霞</v>
      </c>
      <c r="F1439" s="7" t="s">
        <v>2581</v>
      </c>
    </row>
    <row r="1440" spans="1:6" ht="24.75" customHeight="1">
      <c r="A1440" s="5">
        <v>1438</v>
      </c>
      <c r="B1440" s="6" t="str">
        <f>"黄钰"</f>
        <v>黄钰</v>
      </c>
      <c r="C1440" s="7" t="s">
        <v>2582</v>
      </c>
      <c r="D1440" s="7">
        <v>3288</v>
      </c>
      <c r="E1440" s="6" t="str">
        <f>"周天瑞"</f>
        <v>周天瑞</v>
      </c>
      <c r="F1440" s="7" t="s">
        <v>2583</v>
      </c>
    </row>
    <row r="1441" spans="1:6" ht="24.75" customHeight="1">
      <c r="A1441" s="5">
        <v>1439</v>
      </c>
      <c r="B1441" s="6" t="str">
        <f>"何慧敏"</f>
        <v>何慧敏</v>
      </c>
      <c r="C1441" s="7" t="s">
        <v>819</v>
      </c>
      <c r="D1441" s="7">
        <v>3289</v>
      </c>
      <c r="E1441" s="6" t="str">
        <f>"王映摄"</f>
        <v>王映摄</v>
      </c>
      <c r="F1441" s="7" t="s">
        <v>2584</v>
      </c>
    </row>
    <row r="1442" spans="1:6" ht="24.75" customHeight="1">
      <c r="A1442" s="5">
        <v>1440</v>
      </c>
      <c r="B1442" s="6" t="str">
        <f>"张敏"</f>
        <v>张敏</v>
      </c>
      <c r="C1442" s="7" t="s">
        <v>2585</v>
      </c>
      <c r="D1442" s="7">
        <v>3290</v>
      </c>
      <c r="E1442" s="6" t="str">
        <f>"林够够"</f>
        <v>林够够</v>
      </c>
      <c r="F1442" s="7" t="s">
        <v>2586</v>
      </c>
    </row>
    <row r="1443" spans="1:6" ht="24.75" customHeight="1">
      <c r="A1443" s="5">
        <v>1441</v>
      </c>
      <c r="B1443" s="6" t="str">
        <f>"王杨镇"</f>
        <v>王杨镇</v>
      </c>
      <c r="C1443" s="7" t="s">
        <v>2587</v>
      </c>
      <c r="D1443" s="7">
        <v>3291</v>
      </c>
      <c r="E1443" s="6" t="str">
        <f>"李娜"</f>
        <v>李娜</v>
      </c>
      <c r="F1443" s="7" t="s">
        <v>2566</v>
      </c>
    </row>
    <row r="1444" spans="1:6" ht="24.75" customHeight="1">
      <c r="A1444" s="5">
        <v>1442</v>
      </c>
      <c r="B1444" s="6" t="str">
        <f>"王若虹"</f>
        <v>王若虹</v>
      </c>
      <c r="C1444" s="7" t="s">
        <v>2588</v>
      </c>
      <c r="D1444" s="7">
        <v>3292</v>
      </c>
      <c r="E1444" s="6" t="str">
        <f>"谢杏楼"</f>
        <v>谢杏楼</v>
      </c>
      <c r="F1444" s="7" t="s">
        <v>2589</v>
      </c>
    </row>
    <row r="1445" spans="1:6" ht="24.75" customHeight="1">
      <c r="A1445" s="5">
        <v>1443</v>
      </c>
      <c r="B1445" s="6" t="str">
        <f>"蔡宛容"</f>
        <v>蔡宛容</v>
      </c>
      <c r="C1445" s="7" t="s">
        <v>2590</v>
      </c>
      <c r="D1445" s="7">
        <v>3293</v>
      </c>
      <c r="E1445" s="6" t="str">
        <f>"符加卫"</f>
        <v>符加卫</v>
      </c>
      <c r="F1445" s="7" t="s">
        <v>2591</v>
      </c>
    </row>
    <row r="1446" spans="1:6" ht="24.75" customHeight="1">
      <c r="A1446" s="5">
        <v>1444</v>
      </c>
      <c r="B1446" s="6" t="str">
        <f>"陈屯"</f>
        <v>陈屯</v>
      </c>
      <c r="C1446" s="7" t="s">
        <v>2592</v>
      </c>
      <c r="D1446" s="7">
        <v>3294</v>
      </c>
      <c r="E1446" s="6" t="str">
        <f>"吴桂玲"</f>
        <v>吴桂玲</v>
      </c>
      <c r="F1446" s="7" t="s">
        <v>2593</v>
      </c>
    </row>
    <row r="1447" spans="1:6" ht="24.75" customHeight="1">
      <c r="A1447" s="5">
        <v>1445</v>
      </c>
      <c r="B1447" s="6" t="str">
        <f>"陈丽君"</f>
        <v>陈丽君</v>
      </c>
      <c r="C1447" s="7" t="s">
        <v>2594</v>
      </c>
      <c r="D1447" s="7">
        <v>3295</v>
      </c>
      <c r="E1447" s="6" t="str">
        <f>"陈丹女"</f>
        <v>陈丹女</v>
      </c>
      <c r="F1447" s="7" t="s">
        <v>2595</v>
      </c>
    </row>
    <row r="1448" spans="1:6" ht="24.75" customHeight="1">
      <c r="A1448" s="5">
        <v>1446</v>
      </c>
      <c r="B1448" s="6" t="str">
        <f>"王明进"</f>
        <v>王明进</v>
      </c>
      <c r="C1448" s="7" t="s">
        <v>2596</v>
      </c>
      <c r="D1448" s="7">
        <v>3296</v>
      </c>
      <c r="E1448" s="6" t="str">
        <f>"符博霞"</f>
        <v>符博霞</v>
      </c>
      <c r="F1448" s="7" t="s">
        <v>2597</v>
      </c>
    </row>
    <row r="1449" spans="1:6" ht="24.75" customHeight="1">
      <c r="A1449" s="5">
        <v>1447</v>
      </c>
      <c r="B1449" s="6" t="str">
        <f>"郑鑫"</f>
        <v>郑鑫</v>
      </c>
      <c r="C1449" s="7" t="s">
        <v>2598</v>
      </c>
      <c r="D1449" s="7">
        <v>3297</v>
      </c>
      <c r="E1449" s="6" t="str">
        <f>"吴卓里"</f>
        <v>吴卓里</v>
      </c>
      <c r="F1449" s="7" t="s">
        <v>2599</v>
      </c>
    </row>
    <row r="1450" spans="1:6" ht="24.75" customHeight="1">
      <c r="A1450" s="5">
        <v>1448</v>
      </c>
      <c r="B1450" s="6" t="str">
        <f>"潘孝华"</f>
        <v>潘孝华</v>
      </c>
      <c r="C1450" s="7" t="s">
        <v>2600</v>
      </c>
      <c r="D1450" s="7">
        <v>3298</v>
      </c>
      <c r="E1450" s="6" t="str">
        <f>"钟立翠"</f>
        <v>钟立翠</v>
      </c>
      <c r="F1450" s="7" t="s">
        <v>2601</v>
      </c>
    </row>
    <row r="1451" spans="1:6" ht="24.75" customHeight="1">
      <c r="A1451" s="5">
        <v>1449</v>
      </c>
      <c r="B1451" s="6" t="str">
        <f>"庄晓曼"</f>
        <v>庄晓曼</v>
      </c>
      <c r="C1451" s="7" t="s">
        <v>2602</v>
      </c>
      <c r="D1451" s="7">
        <v>3299</v>
      </c>
      <c r="E1451" s="6" t="str">
        <f>"李秀丹"</f>
        <v>李秀丹</v>
      </c>
      <c r="F1451" s="7" t="s">
        <v>2603</v>
      </c>
    </row>
    <row r="1452" spans="1:6" ht="24.75" customHeight="1">
      <c r="A1452" s="5">
        <v>1450</v>
      </c>
      <c r="B1452" s="6" t="str">
        <f>"庄国才"</f>
        <v>庄国才</v>
      </c>
      <c r="C1452" s="7" t="s">
        <v>2604</v>
      </c>
      <c r="D1452" s="7">
        <v>3300</v>
      </c>
      <c r="E1452" s="6" t="str">
        <f>"符明琰"</f>
        <v>符明琰</v>
      </c>
      <c r="F1452" s="7" t="s">
        <v>2605</v>
      </c>
    </row>
    <row r="1453" spans="1:6" ht="24.75" customHeight="1">
      <c r="A1453" s="5">
        <v>1451</v>
      </c>
      <c r="B1453" s="6" t="str">
        <f>"李佳佳"</f>
        <v>李佳佳</v>
      </c>
      <c r="C1453" s="7" t="s">
        <v>1087</v>
      </c>
      <c r="D1453" s="7">
        <v>3301</v>
      </c>
      <c r="E1453" s="6" t="str">
        <f>"符绵泮"</f>
        <v>符绵泮</v>
      </c>
      <c r="F1453" s="7" t="s">
        <v>2606</v>
      </c>
    </row>
    <row r="1454" spans="1:6" ht="24.75" customHeight="1">
      <c r="A1454" s="5">
        <v>1452</v>
      </c>
      <c r="B1454" s="6" t="str">
        <f>"招康慧"</f>
        <v>招康慧</v>
      </c>
      <c r="C1454" s="7" t="s">
        <v>1107</v>
      </c>
      <c r="D1454" s="7">
        <v>3302</v>
      </c>
      <c r="E1454" s="6" t="str">
        <f>"陈彩丽"</f>
        <v>陈彩丽</v>
      </c>
      <c r="F1454" s="7" t="s">
        <v>2607</v>
      </c>
    </row>
    <row r="1455" spans="1:6" ht="24.75" customHeight="1">
      <c r="A1455" s="5">
        <v>1453</v>
      </c>
      <c r="B1455" s="6" t="str">
        <f>"钟诚敏"</f>
        <v>钟诚敏</v>
      </c>
      <c r="C1455" s="7" t="s">
        <v>1360</v>
      </c>
      <c r="D1455" s="7">
        <v>3303</v>
      </c>
      <c r="E1455" s="6" t="str">
        <f>"王李梅"</f>
        <v>王李梅</v>
      </c>
      <c r="F1455" s="7" t="s">
        <v>2608</v>
      </c>
    </row>
    <row r="1456" spans="1:6" ht="24.75" customHeight="1">
      <c r="A1456" s="5">
        <v>1454</v>
      </c>
      <c r="B1456" s="6" t="str">
        <f>"黄翠蓉"</f>
        <v>黄翠蓉</v>
      </c>
      <c r="C1456" s="7" t="s">
        <v>2609</v>
      </c>
      <c r="D1456" s="7">
        <v>3304</v>
      </c>
      <c r="E1456" s="6" t="str">
        <f>"曾平婷"</f>
        <v>曾平婷</v>
      </c>
      <c r="F1456" s="7" t="s">
        <v>2610</v>
      </c>
    </row>
    <row r="1457" spans="1:6" ht="24.75" customHeight="1">
      <c r="A1457" s="5">
        <v>1455</v>
      </c>
      <c r="B1457" s="6" t="str">
        <f>"林莲"</f>
        <v>林莲</v>
      </c>
      <c r="C1457" s="7" t="s">
        <v>2611</v>
      </c>
      <c r="D1457" s="7">
        <v>3305</v>
      </c>
      <c r="E1457" s="6" t="str">
        <f>"邱姿音"</f>
        <v>邱姿音</v>
      </c>
      <c r="F1457" s="7" t="s">
        <v>2612</v>
      </c>
    </row>
    <row r="1458" spans="1:6" ht="24.75" customHeight="1">
      <c r="A1458" s="5">
        <v>1456</v>
      </c>
      <c r="B1458" s="6" t="str">
        <f>"刘珊"</f>
        <v>刘珊</v>
      </c>
      <c r="C1458" s="7" t="s">
        <v>2613</v>
      </c>
      <c r="D1458" s="7">
        <v>3306</v>
      </c>
      <c r="E1458" s="6" t="str">
        <f>"吴佳婧"</f>
        <v>吴佳婧</v>
      </c>
      <c r="F1458" s="7" t="s">
        <v>2614</v>
      </c>
    </row>
    <row r="1459" spans="1:6" ht="24.75" customHeight="1">
      <c r="A1459" s="5">
        <v>1457</v>
      </c>
      <c r="B1459" s="6" t="str">
        <f>"郑雯婷"</f>
        <v>郑雯婷</v>
      </c>
      <c r="C1459" s="7" t="s">
        <v>2615</v>
      </c>
      <c r="D1459" s="7">
        <v>3307</v>
      </c>
      <c r="E1459" s="6" t="str">
        <f>"王纶婷"</f>
        <v>王纶婷</v>
      </c>
      <c r="F1459" s="7" t="s">
        <v>2616</v>
      </c>
    </row>
    <row r="1460" spans="1:6" ht="24.75" customHeight="1">
      <c r="A1460" s="5">
        <v>1458</v>
      </c>
      <c r="B1460" s="6" t="str">
        <f>"冯译锐"</f>
        <v>冯译锐</v>
      </c>
      <c r="C1460" s="7" t="s">
        <v>2617</v>
      </c>
      <c r="D1460" s="7">
        <v>3308</v>
      </c>
      <c r="E1460" s="6" t="str">
        <f>"王秋和"</f>
        <v>王秋和</v>
      </c>
      <c r="F1460" s="7" t="s">
        <v>1744</v>
      </c>
    </row>
    <row r="1461" spans="1:6" ht="24.75" customHeight="1">
      <c r="A1461" s="5">
        <v>1459</v>
      </c>
      <c r="B1461" s="6" t="str">
        <f>"涂丽云"</f>
        <v>涂丽云</v>
      </c>
      <c r="C1461" s="7" t="s">
        <v>2618</v>
      </c>
      <c r="D1461" s="7">
        <v>3309</v>
      </c>
      <c r="E1461" s="6" t="str">
        <f>"符小霞"</f>
        <v>符小霞</v>
      </c>
      <c r="F1461" s="7" t="s">
        <v>2619</v>
      </c>
    </row>
    <row r="1462" spans="1:6" ht="24.75" customHeight="1">
      <c r="A1462" s="5">
        <v>1460</v>
      </c>
      <c r="B1462" s="6" t="str">
        <f>"王菁雯"</f>
        <v>王菁雯</v>
      </c>
      <c r="C1462" s="7" t="s">
        <v>2620</v>
      </c>
      <c r="D1462" s="7">
        <v>3310</v>
      </c>
      <c r="E1462" s="6" t="str">
        <f>"黄玉慧"</f>
        <v>黄玉慧</v>
      </c>
      <c r="F1462" s="7" t="s">
        <v>2621</v>
      </c>
    </row>
    <row r="1463" spans="1:6" ht="24.75" customHeight="1">
      <c r="A1463" s="5">
        <v>1461</v>
      </c>
      <c r="B1463" s="6" t="str">
        <f>"陈诚郁"</f>
        <v>陈诚郁</v>
      </c>
      <c r="C1463" s="7" t="s">
        <v>2622</v>
      </c>
      <c r="D1463" s="7">
        <v>3311</v>
      </c>
      <c r="E1463" s="6" t="str">
        <f>"羊以好"</f>
        <v>羊以好</v>
      </c>
      <c r="F1463" s="7" t="s">
        <v>2623</v>
      </c>
    </row>
    <row r="1464" spans="1:6" ht="24.75" customHeight="1">
      <c r="A1464" s="5">
        <v>1462</v>
      </c>
      <c r="B1464" s="6" t="str">
        <f>"方昌薇"</f>
        <v>方昌薇</v>
      </c>
      <c r="C1464" s="7" t="s">
        <v>1618</v>
      </c>
      <c r="D1464" s="7">
        <v>3312</v>
      </c>
      <c r="E1464" s="6" t="str">
        <f>"李慧伦"</f>
        <v>李慧伦</v>
      </c>
      <c r="F1464" s="7" t="s">
        <v>2624</v>
      </c>
    </row>
    <row r="1465" spans="1:6" ht="24.75" customHeight="1">
      <c r="A1465" s="5">
        <v>1463</v>
      </c>
      <c r="B1465" s="6" t="str">
        <f>"李杨倩"</f>
        <v>李杨倩</v>
      </c>
      <c r="C1465" s="7" t="s">
        <v>2625</v>
      </c>
      <c r="D1465" s="7">
        <v>3313</v>
      </c>
      <c r="E1465" s="6" t="str">
        <f>"李孟新"</f>
        <v>李孟新</v>
      </c>
      <c r="F1465" s="7" t="s">
        <v>2626</v>
      </c>
    </row>
    <row r="1466" spans="1:6" ht="24.75" customHeight="1">
      <c r="A1466" s="5">
        <v>1464</v>
      </c>
      <c r="B1466" s="6" t="str">
        <f>"赵茜茹"</f>
        <v>赵茜茹</v>
      </c>
      <c r="C1466" s="7" t="s">
        <v>2627</v>
      </c>
      <c r="D1466" s="7">
        <v>3314</v>
      </c>
      <c r="E1466" s="6" t="str">
        <f>"甘晓静"</f>
        <v>甘晓静</v>
      </c>
      <c r="F1466" s="7" t="s">
        <v>2628</v>
      </c>
    </row>
    <row r="1467" spans="1:6" ht="24.75" customHeight="1">
      <c r="A1467" s="5">
        <v>1465</v>
      </c>
      <c r="B1467" s="6" t="str">
        <f>"张琳"</f>
        <v>张琳</v>
      </c>
      <c r="C1467" s="7" t="s">
        <v>2629</v>
      </c>
      <c r="D1467" s="7">
        <v>3315</v>
      </c>
      <c r="E1467" s="6" t="str">
        <f>"符杰贤"</f>
        <v>符杰贤</v>
      </c>
      <c r="F1467" s="7" t="s">
        <v>2630</v>
      </c>
    </row>
    <row r="1468" spans="1:6" ht="24.75" customHeight="1">
      <c r="A1468" s="5">
        <v>1466</v>
      </c>
      <c r="B1468" s="6" t="str">
        <f>"吴蔚"</f>
        <v>吴蔚</v>
      </c>
      <c r="C1468" s="7" t="s">
        <v>1388</v>
      </c>
      <c r="D1468" s="7">
        <v>3316</v>
      </c>
      <c r="E1468" s="6" t="str">
        <f>"苏莹"</f>
        <v>苏莹</v>
      </c>
      <c r="F1468" s="7" t="s">
        <v>2631</v>
      </c>
    </row>
    <row r="1469" spans="1:6" ht="24.75" customHeight="1">
      <c r="A1469" s="5">
        <v>1467</v>
      </c>
      <c r="B1469" s="6" t="str">
        <f>"陈颖"</f>
        <v>陈颖</v>
      </c>
      <c r="C1469" s="7" t="s">
        <v>2632</v>
      </c>
      <c r="D1469" s="7">
        <v>3317</v>
      </c>
      <c r="E1469" s="6" t="str">
        <f>"谢佳佳"</f>
        <v>谢佳佳</v>
      </c>
      <c r="F1469" s="7" t="s">
        <v>2633</v>
      </c>
    </row>
    <row r="1470" spans="1:6" ht="24.75" customHeight="1">
      <c r="A1470" s="5">
        <v>1468</v>
      </c>
      <c r="B1470" s="6" t="str">
        <f>"张峻"</f>
        <v>张峻</v>
      </c>
      <c r="C1470" s="7" t="s">
        <v>2634</v>
      </c>
      <c r="D1470" s="7">
        <v>3318</v>
      </c>
      <c r="E1470" s="6" t="str">
        <f>"余水茜"</f>
        <v>余水茜</v>
      </c>
      <c r="F1470" s="7" t="s">
        <v>2635</v>
      </c>
    </row>
    <row r="1471" spans="1:6" ht="24.75" customHeight="1">
      <c r="A1471" s="5">
        <v>1469</v>
      </c>
      <c r="B1471" s="6" t="str">
        <f>"卢港文"</f>
        <v>卢港文</v>
      </c>
      <c r="C1471" s="7" t="s">
        <v>2636</v>
      </c>
      <c r="D1471" s="7">
        <v>3319</v>
      </c>
      <c r="E1471" s="6" t="str">
        <f>"符明熠"</f>
        <v>符明熠</v>
      </c>
      <c r="F1471" s="7" t="s">
        <v>2637</v>
      </c>
    </row>
    <row r="1472" spans="1:6" ht="24.75" customHeight="1">
      <c r="A1472" s="5">
        <v>1470</v>
      </c>
      <c r="B1472" s="6" t="str">
        <f>"林莹"</f>
        <v>林莹</v>
      </c>
      <c r="C1472" s="7" t="s">
        <v>2638</v>
      </c>
      <c r="D1472" s="7">
        <v>3320</v>
      </c>
      <c r="E1472" s="6" t="str">
        <f>"钟灵翠"</f>
        <v>钟灵翠</v>
      </c>
      <c r="F1472" s="7" t="s">
        <v>2639</v>
      </c>
    </row>
    <row r="1473" spans="1:6" ht="24.75" customHeight="1">
      <c r="A1473" s="5">
        <v>1471</v>
      </c>
      <c r="B1473" s="6" t="str">
        <f>"黎亮豆"</f>
        <v>黎亮豆</v>
      </c>
      <c r="C1473" s="7" t="s">
        <v>2640</v>
      </c>
      <c r="D1473" s="7">
        <v>3321</v>
      </c>
      <c r="E1473" s="6" t="str">
        <f>"周悦"</f>
        <v>周悦</v>
      </c>
      <c r="F1473" s="7" t="s">
        <v>2641</v>
      </c>
    </row>
    <row r="1474" spans="1:6" ht="24.75" customHeight="1">
      <c r="A1474" s="5">
        <v>1472</v>
      </c>
      <c r="B1474" s="6" t="str">
        <f>"苏晓婷"</f>
        <v>苏晓婷</v>
      </c>
      <c r="C1474" s="7" t="s">
        <v>2642</v>
      </c>
      <c r="D1474" s="7">
        <v>3322</v>
      </c>
      <c r="E1474" s="6" t="str">
        <f>"杨雨心"</f>
        <v>杨雨心</v>
      </c>
      <c r="F1474" s="7" t="s">
        <v>2643</v>
      </c>
    </row>
    <row r="1475" spans="1:6" ht="24.75" customHeight="1">
      <c r="A1475" s="5">
        <v>1473</v>
      </c>
      <c r="B1475" s="6" t="str">
        <f>"宋雨玲"</f>
        <v>宋雨玲</v>
      </c>
      <c r="C1475" s="7" t="s">
        <v>1179</v>
      </c>
      <c r="D1475" s="7">
        <v>3323</v>
      </c>
      <c r="E1475" s="6" t="str">
        <f>"王慧可"</f>
        <v>王慧可</v>
      </c>
      <c r="F1475" s="7" t="s">
        <v>2644</v>
      </c>
    </row>
    <row r="1476" spans="1:6" ht="24.75" customHeight="1">
      <c r="A1476" s="5">
        <v>1474</v>
      </c>
      <c r="B1476" s="6" t="str">
        <f>"邵晶"</f>
        <v>邵晶</v>
      </c>
      <c r="C1476" s="7" t="s">
        <v>2645</v>
      </c>
      <c r="D1476" s="7">
        <v>3324</v>
      </c>
      <c r="E1476" s="6" t="str">
        <f>"王鑫花"</f>
        <v>王鑫花</v>
      </c>
      <c r="F1476" s="7" t="s">
        <v>2646</v>
      </c>
    </row>
    <row r="1477" spans="1:6" ht="24.75" customHeight="1">
      <c r="A1477" s="5">
        <v>1475</v>
      </c>
      <c r="B1477" s="6" t="str">
        <f>"符宏成"</f>
        <v>符宏成</v>
      </c>
      <c r="C1477" s="7" t="s">
        <v>2512</v>
      </c>
      <c r="D1477" s="7">
        <v>3325</v>
      </c>
      <c r="E1477" s="6" t="str">
        <f>"曾起超"</f>
        <v>曾起超</v>
      </c>
      <c r="F1477" s="7" t="s">
        <v>2647</v>
      </c>
    </row>
    <row r="1478" spans="1:6" ht="24.75" customHeight="1">
      <c r="A1478" s="5">
        <v>1476</v>
      </c>
      <c r="B1478" s="6" t="str">
        <f>"谭皓天"</f>
        <v>谭皓天</v>
      </c>
      <c r="C1478" s="7" t="s">
        <v>2648</v>
      </c>
      <c r="D1478" s="7">
        <v>3326</v>
      </c>
      <c r="E1478" s="6" t="str">
        <f>"谢雨"</f>
        <v>谢雨</v>
      </c>
      <c r="F1478" s="7" t="s">
        <v>2649</v>
      </c>
    </row>
    <row r="1479" spans="1:6" ht="24.75" customHeight="1">
      <c r="A1479" s="5">
        <v>1477</v>
      </c>
      <c r="B1479" s="6" t="str">
        <f>"张虎"</f>
        <v>张虎</v>
      </c>
      <c r="C1479" s="7" t="s">
        <v>2650</v>
      </c>
      <c r="D1479" s="7">
        <v>3327</v>
      </c>
      <c r="E1479" s="6" t="str">
        <f>"羊选红"</f>
        <v>羊选红</v>
      </c>
      <c r="F1479" s="7" t="s">
        <v>2651</v>
      </c>
    </row>
    <row r="1480" spans="1:6" ht="24.75" customHeight="1">
      <c r="A1480" s="5">
        <v>1478</v>
      </c>
      <c r="B1480" s="6" t="str">
        <f>"符茜"</f>
        <v>符茜</v>
      </c>
      <c r="C1480" s="7" t="s">
        <v>2652</v>
      </c>
      <c r="D1480" s="7">
        <v>3328</v>
      </c>
      <c r="E1480" s="6" t="str">
        <f>"黄燕妃"</f>
        <v>黄燕妃</v>
      </c>
      <c r="F1480" s="7" t="s">
        <v>2653</v>
      </c>
    </row>
    <row r="1481" spans="1:6" ht="24.75" customHeight="1">
      <c r="A1481" s="5">
        <v>1479</v>
      </c>
      <c r="B1481" s="6" t="str">
        <f>"吉悦"</f>
        <v>吉悦</v>
      </c>
      <c r="C1481" s="7" t="s">
        <v>396</v>
      </c>
      <c r="D1481" s="7">
        <v>3329</v>
      </c>
      <c r="E1481" s="6" t="str">
        <f>"金自静"</f>
        <v>金自静</v>
      </c>
      <c r="F1481" s="7" t="s">
        <v>2654</v>
      </c>
    </row>
    <row r="1482" spans="1:6" ht="24.75" customHeight="1">
      <c r="A1482" s="5">
        <v>1480</v>
      </c>
      <c r="B1482" s="6" t="str">
        <f>"万梅芳"</f>
        <v>万梅芳</v>
      </c>
      <c r="C1482" s="7" t="s">
        <v>2655</v>
      </c>
      <c r="D1482" s="7">
        <v>3330</v>
      </c>
      <c r="E1482" s="6" t="str">
        <f>"黄兴"</f>
        <v>黄兴</v>
      </c>
      <c r="F1482" s="7" t="s">
        <v>2656</v>
      </c>
    </row>
    <row r="1483" spans="1:6" ht="24.75" customHeight="1">
      <c r="A1483" s="5">
        <v>1481</v>
      </c>
      <c r="B1483" s="6" t="str">
        <f>"许苗苗"</f>
        <v>许苗苗</v>
      </c>
      <c r="C1483" s="7" t="s">
        <v>2657</v>
      </c>
      <c r="D1483" s="7">
        <v>3331</v>
      </c>
      <c r="E1483" s="6" t="str">
        <f>"李丽仙"</f>
        <v>李丽仙</v>
      </c>
      <c r="F1483" s="7" t="s">
        <v>2658</v>
      </c>
    </row>
    <row r="1484" spans="1:6" ht="24.75" customHeight="1">
      <c r="A1484" s="5">
        <v>1482</v>
      </c>
      <c r="B1484" s="6" t="str">
        <f>"裴淑君"</f>
        <v>裴淑君</v>
      </c>
      <c r="C1484" s="7" t="s">
        <v>2659</v>
      </c>
      <c r="D1484" s="7">
        <v>3332</v>
      </c>
      <c r="E1484" s="6" t="str">
        <f>"李双灼"</f>
        <v>李双灼</v>
      </c>
      <c r="F1484" s="7" t="s">
        <v>1901</v>
      </c>
    </row>
    <row r="1485" spans="1:6" ht="24.75" customHeight="1">
      <c r="A1485" s="5">
        <v>1483</v>
      </c>
      <c r="B1485" s="6" t="str">
        <f>"吴金凤"</f>
        <v>吴金凤</v>
      </c>
      <c r="C1485" s="7" t="s">
        <v>2660</v>
      </c>
      <c r="D1485" s="7">
        <v>3333</v>
      </c>
      <c r="E1485" s="6" t="str">
        <f>"王业权"</f>
        <v>王业权</v>
      </c>
      <c r="F1485" s="7" t="s">
        <v>2661</v>
      </c>
    </row>
    <row r="1486" spans="1:6" ht="24.75" customHeight="1">
      <c r="A1486" s="5">
        <v>1484</v>
      </c>
      <c r="B1486" s="6" t="str">
        <f>"谢瑞莲"</f>
        <v>谢瑞莲</v>
      </c>
      <c r="C1486" s="7" t="s">
        <v>2662</v>
      </c>
      <c r="D1486" s="7">
        <v>3334</v>
      </c>
      <c r="E1486" s="6" t="str">
        <f>"赵日绵"</f>
        <v>赵日绵</v>
      </c>
      <c r="F1486" s="7" t="s">
        <v>2663</v>
      </c>
    </row>
    <row r="1487" spans="1:6" ht="24.75" customHeight="1">
      <c r="A1487" s="5">
        <v>1485</v>
      </c>
      <c r="B1487" s="6" t="str">
        <f>"李香坦"</f>
        <v>李香坦</v>
      </c>
      <c r="C1487" s="7" t="s">
        <v>2664</v>
      </c>
      <c r="D1487" s="7">
        <v>3335</v>
      </c>
      <c r="E1487" s="6" t="str">
        <f>"林珍妮"</f>
        <v>林珍妮</v>
      </c>
      <c r="F1487" s="7" t="s">
        <v>2665</v>
      </c>
    </row>
    <row r="1488" spans="1:6" ht="24.75" customHeight="1">
      <c r="A1488" s="5">
        <v>1486</v>
      </c>
      <c r="B1488" s="6" t="str">
        <f>"杜学贵"</f>
        <v>杜学贵</v>
      </c>
      <c r="C1488" s="7" t="s">
        <v>2666</v>
      </c>
      <c r="D1488" s="7">
        <v>3336</v>
      </c>
      <c r="E1488" s="6" t="str">
        <f>"王忠翠"</f>
        <v>王忠翠</v>
      </c>
      <c r="F1488" s="7" t="s">
        <v>2475</v>
      </c>
    </row>
    <row r="1489" spans="1:6" ht="24.75" customHeight="1">
      <c r="A1489" s="5">
        <v>1487</v>
      </c>
      <c r="B1489" s="6" t="str">
        <f>"郑精娥"</f>
        <v>郑精娥</v>
      </c>
      <c r="C1489" s="7" t="s">
        <v>1147</v>
      </c>
      <c r="D1489" s="7">
        <v>3337</v>
      </c>
      <c r="E1489" s="6" t="str">
        <f>"王杰"</f>
        <v>王杰</v>
      </c>
      <c r="F1489" s="7" t="s">
        <v>2667</v>
      </c>
    </row>
    <row r="1490" spans="1:6" ht="24.75" customHeight="1">
      <c r="A1490" s="5">
        <v>1488</v>
      </c>
      <c r="B1490" s="6" t="str">
        <f>"张佳"</f>
        <v>张佳</v>
      </c>
      <c r="C1490" s="7" t="s">
        <v>2668</v>
      </c>
      <c r="D1490" s="7">
        <v>3338</v>
      </c>
      <c r="E1490" s="6" t="str">
        <f>"潘优龙"</f>
        <v>潘优龙</v>
      </c>
      <c r="F1490" s="7" t="s">
        <v>2669</v>
      </c>
    </row>
    <row r="1491" spans="1:6" ht="24.75" customHeight="1">
      <c r="A1491" s="5">
        <v>1489</v>
      </c>
      <c r="B1491" s="6" t="str">
        <f>"邢艳"</f>
        <v>邢艳</v>
      </c>
      <c r="C1491" s="7" t="s">
        <v>2670</v>
      </c>
      <c r="D1491" s="7">
        <v>3339</v>
      </c>
      <c r="E1491" s="6" t="str">
        <f>"黄仟宇"</f>
        <v>黄仟宇</v>
      </c>
      <c r="F1491" s="7" t="s">
        <v>2671</v>
      </c>
    </row>
    <row r="1492" spans="1:6" ht="24.75" customHeight="1">
      <c r="A1492" s="5">
        <v>1490</v>
      </c>
      <c r="B1492" s="6" t="str">
        <f>"李定桃"</f>
        <v>李定桃</v>
      </c>
      <c r="C1492" s="7" t="s">
        <v>2672</v>
      </c>
      <c r="D1492" s="7">
        <v>3340</v>
      </c>
      <c r="E1492" s="6" t="str">
        <f>"罗崇靖"</f>
        <v>罗崇靖</v>
      </c>
      <c r="F1492" s="7" t="s">
        <v>2673</v>
      </c>
    </row>
    <row r="1493" spans="1:6" ht="24.75" customHeight="1">
      <c r="A1493" s="5">
        <v>1491</v>
      </c>
      <c r="B1493" s="6" t="str">
        <f>"王桃瑞"</f>
        <v>王桃瑞</v>
      </c>
      <c r="C1493" s="7" t="s">
        <v>2674</v>
      </c>
      <c r="D1493" s="7">
        <v>3341</v>
      </c>
      <c r="E1493" s="6" t="str">
        <f>"黄家俊"</f>
        <v>黄家俊</v>
      </c>
      <c r="F1493" s="7" t="s">
        <v>2675</v>
      </c>
    </row>
    <row r="1494" spans="1:6" ht="24.75" customHeight="1">
      <c r="A1494" s="5">
        <v>1492</v>
      </c>
      <c r="B1494" s="6" t="str">
        <f>"张馨馨"</f>
        <v>张馨馨</v>
      </c>
      <c r="C1494" s="7" t="s">
        <v>2676</v>
      </c>
      <c r="D1494" s="7">
        <v>3342</v>
      </c>
      <c r="E1494" s="6" t="str">
        <f>"卞霞飞"</f>
        <v>卞霞飞</v>
      </c>
      <c r="F1494" s="7" t="s">
        <v>83</v>
      </c>
    </row>
    <row r="1495" spans="1:6" ht="24.75" customHeight="1">
      <c r="A1495" s="5">
        <v>1493</v>
      </c>
      <c r="B1495" s="6" t="str">
        <f>"梁潇元"</f>
        <v>梁潇元</v>
      </c>
      <c r="C1495" s="7" t="s">
        <v>2677</v>
      </c>
      <c r="D1495" s="7">
        <v>3343</v>
      </c>
      <c r="E1495" s="6" t="str">
        <f>"陈平"</f>
        <v>陈平</v>
      </c>
      <c r="F1495" s="7" t="s">
        <v>2656</v>
      </c>
    </row>
    <row r="1496" spans="1:6" ht="24.75" customHeight="1">
      <c r="A1496" s="5">
        <v>1494</v>
      </c>
      <c r="B1496" s="6" t="str">
        <f>"符先源"</f>
        <v>符先源</v>
      </c>
      <c r="C1496" s="7" t="s">
        <v>2678</v>
      </c>
      <c r="D1496" s="7">
        <v>3344</v>
      </c>
      <c r="E1496" s="6" t="str">
        <f>"谢桐欢"</f>
        <v>谢桐欢</v>
      </c>
      <c r="F1496" s="7" t="s">
        <v>2679</v>
      </c>
    </row>
    <row r="1497" spans="1:6" ht="24.75" customHeight="1">
      <c r="A1497" s="5">
        <v>1495</v>
      </c>
      <c r="B1497" s="6" t="str">
        <f>"黄彩凤"</f>
        <v>黄彩凤</v>
      </c>
      <c r="C1497" s="7" t="s">
        <v>2680</v>
      </c>
      <c r="D1497" s="7">
        <v>3345</v>
      </c>
      <c r="E1497" s="6" t="str">
        <f>"李大博"</f>
        <v>李大博</v>
      </c>
      <c r="F1497" s="7" t="s">
        <v>2681</v>
      </c>
    </row>
    <row r="1498" spans="1:6" ht="24.75" customHeight="1">
      <c r="A1498" s="5">
        <v>1496</v>
      </c>
      <c r="B1498" s="6" t="str">
        <f>"刘璐"</f>
        <v>刘璐</v>
      </c>
      <c r="C1498" s="7" t="s">
        <v>2682</v>
      </c>
      <c r="D1498" s="7">
        <v>3346</v>
      </c>
      <c r="E1498" s="6" t="str">
        <f>"何邦主"</f>
        <v>何邦主</v>
      </c>
      <c r="F1498" s="7" t="s">
        <v>2683</v>
      </c>
    </row>
    <row r="1499" spans="1:6" ht="24.75" customHeight="1">
      <c r="A1499" s="5">
        <v>1497</v>
      </c>
      <c r="B1499" s="6" t="str">
        <f>"韩坪定"</f>
        <v>韩坪定</v>
      </c>
      <c r="C1499" s="7" t="s">
        <v>2684</v>
      </c>
      <c r="D1499" s="7">
        <v>3347</v>
      </c>
      <c r="E1499" s="6" t="str">
        <f>"陈文丰"</f>
        <v>陈文丰</v>
      </c>
      <c r="F1499" s="7" t="s">
        <v>2685</v>
      </c>
    </row>
    <row r="1500" spans="1:6" ht="24.75" customHeight="1">
      <c r="A1500" s="5">
        <v>1498</v>
      </c>
      <c r="B1500" s="6" t="str">
        <f>"谭娜"</f>
        <v>谭娜</v>
      </c>
      <c r="C1500" s="7" t="s">
        <v>2686</v>
      </c>
      <c r="D1500" s="7">
        <v>3348</v>
      </c>
      <c r="E1500" s="6" t="str">
        <f>"符慧琳"</f>
        <v>符慧琳</v>
      </c>
      <c r="F1500" s="7" t="s">
        <v>2687</v>
      </c>
    </row>
    <row r="1501" spans="1:6" ht="24.75" customHeight="1">
      <c r="A1501" s="5">
        <v>1499</v>
      </c>
      <c r="B1501" s="6" t="str">
        <f>"梁艳梅"</f>
        <v>梁艳梅</v>
      </c>
      <c r="C1501" s="7" t="s">
        <v>1684</v>
      </c>
      <c r="D1501" s="7">
        <v>3349</v>
      </c>
      <c r="E1501" s="6" t="str">
        <f>"冯业贸"</f>
        <v>冯业贸</v>
      </c>
      <c r="F1501" s="7" t="s">
        <v>2688</v>
      </c>
    </row>
    <row r="1502" spans="1:6" ht="24.75" customHeight="1">
      <c r="A1502" s="5">
        <v>1500</v>
      </c>
      <c r="B1502" s="6" t="str">
        <f>"周小颖"</f>
        <v>周小颖</v>
      </c>
      <c r="C1502" s="7" t="s">
        <v>841</v>
      </c>
      <c r="D1502" s="7">
        <v>3350</v>
      </c>
      <c r="E1502" s="6" t="str">
        <f>"陈守民"</f>
        <v>陈守民</v>
      </c>
      <c r="F1502" s="7" t="s">
        <v>2689</v>
      </c>
    </row>
    <row r="1503" spans="1:6" ht="24.75" customHeight="1">
      <c r="A1503" s="5">
        <v>1501</v>
      </c>
      <c r="B1503" s="6" t="str">
        <f>"吴妍"</f>
        <v>吴妍</v>
      </c>
      <c r="C1503" s="7" t="s">
        <v>2690</v>
      </c>
      <c r="D1503" s="7">
        <v>3351</v>
      </c>
      <c r="E1503" s="6" t="str">
        <f>"王祥宇"</f>
        <v>王祥宇</v>
      </c>
      <c r="F1503" s="7" t="s">
        <v>2167</v>
      </c>
    </row>
    <row r="1504" spans="1:6" ht="24.75" customHeight="1">
      <c r="A1504" s="5">
        <v>1502</v>
      </c>
      <c r="B1504" s="6" t="str">
        <f>"杨世圆"</f>
        <v>杨世圆</v>
      </c>
      <c r="C1504" s="7" t="s">
        <v>2691</v>
      </c>
      <c r="D1504" s="7">
        <v>3352</v>
      </c>
      <c r="E1504" s="6" t="str">
        <f>"朱希琳"</f>
        <v>朱希琳</v>
      </c>
      <c r="F1504" s="7" t="s">
        <v>732</v>
      </c>
    </row>
    <row r="1505" spans="1:6" ht="24.75" customHeight="1">
      <c r="A1505" s="5">
        <v>1503</v>
      </c>
      <c r="B1505" s="6" t="str">
        <f>"王小云"</f>
        <v>王小云</v>
      </c>
      <c r="C1505" s="7" t="s">
        <v>2692</v>
      </c>
      <c r="D1505" s="7">
        <v>3353</v>
      </c>
      <c r="E1505" s="6" t="str">
        <f>"金珍鑫"</f>
        <v>金珍鑫</v>
      </c>
      <c r="F1505" s="7" t="s">
        <v>2531</v>
      </c>
    </row>
    <row r="1506" spans="1:6" ht="24.75" customHeight="1">
      <c r="A1506" s="5">
        <v>1504</v>
      </c>
      <c r="B1506" s="6" t="str">
        <f>"万里颖"</f>
        <v>万里颖</v>
      </c>
      <c r="C1506" s="7" t="s">
        <v>2693</v>
      </c>
      <c r="D1506" s="7">
        <v>3354</v>
      </c>
      <c r="E1506" s="6" t="str">
        <f>"陈日乾"</f>
        <v>陈日乾</v>
      </c>
      <c r="F1506" s="7" t="s">
        <v>2595</v>
      </c>
    </row>
    <row r="1507" spans="1:6" ht="24.75" customHeight="1">
      <c r="A1507" s="5">
        <v>1505</v>
      </c>
      <c r="B1507" s="6" t="str">
        <f>"鲍琪玥"</f>
        <v>鲍琪玥</v>
      </c>
      <c r="C1507" s="7" t="s">
        <v>2694</v>
      </c>
      <c r="D1507" s="7">
        <v>3355</v>
      </c>
      <c r="E1507" s="6" t="str">
        <f>"黄腾"</f>
        <v>黄腾</v>
      </c>
      <c r="F1507" s="7" t="s">
        <v>2695</v>
      </c>
    </row>
    <row r="1508" spans="1:6" ht="24.75" customHeight="1">
      <c r="A1508" s="5">
        <v>1506</v>
      </c>
      <c r="B1508" s="6" t="str">
        <f>"詹泽情"</f>
        <v>詹泽情</v>
      </c>
      <c r="C1508" s="7" t="s">
        <v>2696</v>
      </c>
      <c r="D1508" s="7">
        <v>3356</v>
      </c>
      <c r="E1508" s="6" t="str">
        <f>"何珊珊"</f>
        <v>何珊珊</v>
      </c>
      <c r="F1508" s="7" t="s">
        <v>2697</v>
      </c>
    </row>
    <row r="1509" spans="1:6" ht="24.75" customHeight="1">
      <c r="A1509" s="5">
        <v>1507</v>
      </c>
      <c r="B1509" s="6" t="str">
        <f>"王荣丽"</f>
        <v>王荣丽</v>
      </c>
      <c r="C1509" s="7" t="s">
        <v>2698</v>
      </c>
      <c r="D1509" s="7">
        <v>3357</v>
      </c>
      <c r="E1509" s="6" t="str">
        <f>"张惠"</f>
        <v>张惠</v>
      </c>
      <c r="F1509" s="7" t="s">
        <v>2699</v>
      </c>
    </row>
    <row r="1510" spans="1:6" ht="24.75" customHeight="1">
      <c r="A1510" s="5">
        <v>1508</v>
      </c>
      <c r="B1510" s="6" t="str">
        <f>"陈赞博"</f>
        <v>陈赞博</v>
      </c>
      <c r="C1510" s="7" t="s">
        <v>2700</v>
      </c>
      <c r="D1510" s="7">
        <v>3358</v>
      </c>
      <c r="E1510" s="6" t="str">
        <f>"许秀莲"</f>
        <v>许秀莲</v>
      </c>
      <c r="F1510" s="7" t="s">
        <v>2701</v>
      </c>
    </row>
    <row r="1511" spans="1:6" ht="24.75" customHeight="1">
      <c r="A1511" s="5">
        <v>1509</v>
      </c>
      <c r="B1511" s="6" t="str">
        <f>"董德群"</f>
        <v>董德群</v>
      </c>
      <c r="C1511" s="7" t="s">
        <v>2565</v>
      </c>
      <c r="D1511" s="7">
        <v>3359</v>
      </c>
      <c r="E1511" s="6" t="str">
        <f>"赵一璇"</f>
        <v>赵一璇</v>
      </c>
      <c r="F1511" s="7" t="s">
        <v>2702</v>
      </c>
    </row>
    <row r="1512" spans="1:6" ht="24.75" customHeight="1">
      <c r="A1512" s="5">
        <v>1510</v>
      </c>
      <c r="B1512" s="6" t="str">
        <f>"王洁"</f>
        <v>王洁</v>
      </c>
      <c r="C1512" s="7" t="s">
        <v>2703</v>
      </c>
      <c r="D1512" s="7">
        <v>3360</v>
      </c>
      <c r="E1512" s="6" t="str">
        <f>"李楠"</f>
        <v>李楠</v>
      </c>
      <c r="F1512" s="7" t="s">
        <v>1373</v>
      </c>
    </row>
    <row r="1513" spans="1:6" ht="24.75" customHeight="1">
      <c r="A1513" s="5">
        <v>1511</v>
      </c>
      <c r="B1513" s="6" t="str">
        <f>"吴茂娜"</f>
        <v>吴茂娜</v>
      </c>
      <c r="C1513" s="7" t="s">
        <v>2704</v>
      </c>
      <c r="D1513" s="7">
        <v>3361</v>
      </c>
      <c r="E1513" s="6" t="str">
        <f>"林冠春"</f>
        <v>林冠春</v>
      </c>
      <c r="F1513" s="7" t="s">
        <v>2705</v>
      </c>
    </row>
    <row r="1514" spans="1:6" ht="24.75" customHeight="1">
      <c r="A1514" s="5">
        <v>1512</v>
      </c>
      <c r="B1514" s="6" t="str">
        <f>"王璟文"</f>
        <v>王璟文</v>
      </c>
      <c r="C1514" s="7" t="s">
        <v>2706</v>
      </c>
      <c r="D1514" s="7">
        <v>3362</v>
      </c>
      <c r="E1514" s="6" t="str">
        <f>"何兰秋"</f>
        <v>何兰秋</v>
      </c>
      <c r="F1514" s="7" t="s">
        <v>2707</v>
      </c>
    </row>
    <row r="1515" spans="1:6" ht="24.75" customHeight="1">
      <c r="A1515" s="5">
        <v>1513</v>
      </c>
      <c r="B1515" s="6" t="str">
        <f>"陈惠媛"</f>
        <v>陈惠媛</v>
      </c>
      <c r="C1515" s="7" t="s">
        <v>2708</v>
      </c>
      <c r="D1515" s="7">
        <v>3363</v>
      </c>
      <c r="E1515" s="6" t="str">
        <f>"李衍涛"</f>
        <v>李衍涛</v>
      </c>
      <c r="F1515" s="7" t="s">
        <v>2709</v>
      </c>
    </row>
    <row r="1516" spans="1:6" ht="24.75" customHeight="1">
      <c r="A1516" s="5">
        <v>1514</v>
      </c>
      <c r="B1516" s="6" t="str">
        <f>"李微"</f>
        <v>李微</v>
      </c>
      <c r="C1516" s="7" t="s">
        <v>2710</v>
      </c>
      <c r="D1516" s="7">
        <v>3364</v>
      </c>
      <c r="E1516" s="6" t="str">
        <f>"黄窗窗"</f>
        <v>黄窗窗</v>
      </c>
      <c r="F1516" s="7" t="s">
        <v>2711</v>
      </c>
    </row>
    <row r="1517" spans="1:6" ht="24.75" customHeight="1">
      <c r="A1517" s="5">
        <v>1515</v>
      </c>
      <c r="B1517" s="6" t="str">
        <f>"祝琼徽"</f>
        <v>祝琼徽</v>
      </c>
      <c r="C1517" s="7" t="s">
        <v>2712</v>
      </c>
      <c r="D1517" s="7">
        <v>3365</v>
      </c>
      <c r="E1517" s="6" t="str">
        <f>"黄佳旺"</f>
        <v>黄佳旺</v>
      </c>
      <c r="F1517" s="7" t="s">
        <v>2713</v>
      </c>
    </row>
    <row r="1518" spans="1:6" ht="24.75" customHeight="1">
      <c r="A1518" s="5">
        <v>1516</v>
      </c>
      <c r="B1518" s="6" t="str">
        <f>"吴云可"</f>
        <v>吴云可</v>
      </c>
      <c r="C1518" s="7" t="s">
        <v>2714</v>
      </c>
      <c r="D1518" s="7">
        <v>3366</v>
      </c>
      <c r="E1518" s="6" t="str">
        <f>"赵金梅"</f>
        <v>赵金梅</v>
      </c>
      <c r="F1518" s="7" t="s">
        <v>2715</v>
      </c>
    </row>
    <row r="1519" spans="1:6" ht="24.75" customHeight="1">
      <c r="A1519" s="5">
        <v>1517</v>
      </c>
      <c r="B1519" s="6" t="str">
        <f>"王燕"</f>
        <v>王燕</v>
      </c>
      <c r="C1519" s="7" t="s">
        <v>2716</v>
      </c>
      <c r="D1519" s="7">
        <v>3367</v>
      </c>
      <c r="E1519" s="6" t="str">
        <f>"杜薇薇"</f>
        <v>杜薇薇</v>
      </c>
      <c r="F1519" s="7" t="s">
        <v>2717</v>
      </c>
    </row>
    <row r="1520" spans="1:6" ht="24.75" customHeight="1">
      <c r="A1520" s="5">
        <v>1518</v>
      </c>
      <c r="B1520" s="6" t="str">
        <f>"刘子榕"</f>
        <v>刘子榕</v>
      </c>
      <c r="C1520" s="7" t="s">
        <v>2718</v>
      </c>
      <c r="D1520" s="7">
        <v>3368</v>
      </c>
      <c r="E1520" s="6" t="str">
        <f>"叶舒杨"</f>
        <v>叶舒杨</v>
      </c>
      <c r="F1520" s="7" t="s">
        <v>1458</v>
      </c>
    </row>
    <row r="1521" spans="1:6" ht="24.75" customHeight="1">
      <c r="A1521" s="5">
        <v>1519</v>
      </c>
      <c r="B1521" s="6" t="str">
        <f>"陈璐"</f>
        <v>陈璐</v>
      </c>
      <c r="C1521" s="7" t="s">
        <v>2719</v>
      </c>
      <c r="D1521" s="7">
        <v>3369</v>
      </c>
      <c r="E1521" s="6" t="str">
        <f>"唐昕"</f>
        <v>唐昕</v>
      </c>
      <c r="F1521" s="7" t="s">
        <v>2463</v>
      </c>
    </row>
    <row r="1522" spans="1:6" ht="24.75" customHeight="1">
      <c r="A1522" s="5">
        <v>1520</v>
      </c>
      <c r="B1522" s="6" t="str">
        <f>"黄少密"</f>
        <v>黄少密</v>
      </c>
      <c r="C1522" s="7" t="s">
        <v>2720</v>
      </c>
      <c r="D1522" s="7">
        <v>3370</v>
      </c>
      <c r="E1522" s="6" t="str">
        <f>"夏慧净"</f>
        <v>夏慧净</v>
      </c>
      <c r="F1522" s="7" t="s">
        <v>2721</v>
      </c>
    </row>
    <row r="1523" spans="1:6" ht="24.75" customHeight="1">
      <c r="A1523" s="5">
        <v>1521</v>
      </c>
      <c r="B1523" s="6" t="str">
        <f>"李凤连"</f>
        <v>李凤连</v>
      </c>
      <c r="C1523" s="7" t="s">
        <v>2722</v>
      </c>
      <c r="D1523" s="7">
        <v>3371</v>
      </c>
      <c r="E1523" s="6" t="str">
        <f>"李国财"</f>
        <v>李国财</v>
      </c>
      <c r="F1523" s="7" t="s">
        <v>1640</v>
      </c>
    </row>
    <row r="1524" spans="1:6" ht="24.75" customHeight="1">
      <c r="A1524" s="5">
        <v>1522</v>
      </c>
      <c r="B1524" s="6" t="str">
        <f>"吴振端"</f>
        <v>吴振端</v>
      </c>
      <c r="C1524" s="7" t="s">
        <v>2723</v>
      </c>
      <c r="D1524" s="7">
        <v>3372</v>
      </c>
      <c r="E1524" s="6" t="str">
        <f>"朱星宇"</f>
        <v>朱星宇</v>
      </c>
      <c r="F1524" s="7" t="s">
        <v>2724</v>
      </c>
    </row>
    <row r="1525" spans="1:6" ht="24.75" customHeight="1">
      <c r="A1525" s="5">
        <v>1523</v>
      </c>
      <c r="B1525" s="6" t="str">
        <f>"王惠叶"</f>
        <v>王惠叶</v>
      </c>
      <c r="C1525" s="7" t="s">
        <v>2725</v>
      </c>
      <c r="D1525" s="7">
        <v>3373</v>
      </c>
      <c r="E1525" s="6" t="str">
        <f>"廖振河"</f>
        <v>廖振河</v>
      </c>
      <c r="F1525" s="7" t="s">
        <v>2726</v>
      </c>
    </row>
    <row r="1526" spans="1:6" ht="24.75" customHeight="1">
      <c r="A1526" s="5">
        <v>1524</v>
      </c>
      <c r="B1526" s="6" t="str">
        <f>"瞿晓娟"</f>
        <v>瞿晓娟</v>
      </c>
      <c r="C1526" s="7" t="s">
        <v>712</v>
      </c>
      <c r="D1526" s="7">
        <v>3374</v>
      </c>
      <c r="E1526" s="6" t="str">
        <f>"李二女"</f>
        <v>李二女</v>
      </c>
      <c r="F1526" s="7" t="s">
        <v>2727</v>
      </c>
    </row>
    <row r="1527" spans="1:6" ht="24.75" customHeight="1">
      <c r="A1527" s="5">
        <v>1525</v>
      </c>
      <c r="B1527" s="6" t="str">
        <f>"李玉妃"</f>
        <v>李玉妃</v>
      </c>
      <c r="C1527" s="7" t="s">
        <v>2728</v>
      </c>
      <c r="D1527" s="7">
        <v>3375</v>
      </c>
      <c r="E1527" s="6" t="str">
        <f>"卢倩倩"</f>
        <v>卢倩倩</v>
      </c>
      <c r="F1527" s="7" t="s">
        <v>2729</v>
      </c>
    </row>
    <row r="1528" spans="1:6" ht="24.75" customHeight="1">
      <c r="A1528" s="5">
        <v>1526</v>
      </c>
      <c r="B1528" s="6" t="str">
        <f>"李立轩"</f>
        <v>李立轩</v>
      </c>
      <c r="C1528" s="7" t="s">
        <v>2041</v>
      </c>
      <c r="D1528" s="7">
        <v>3376</v>
      </c>
      <c r="E1528" s="6" t="str">
        <f>"符紫凤"</f>
        <v>符紫凤</v>
      </c>
      <c r="F1528" s="7" t="s">
        <v>2730</v>
      </c>
    </row>
    <row r="1529" spans="1:6" ht="24.75" customHeight="1">
      <c r="A1529" s="5">
        <v>1527</v>
      </c>
      <c r="B1529" s="6" t="str">
        <f>"杨小平"</f>
        <v>杨小平</v>
      </c>
      <c r="C1529" s="7" t="s">
        <v>2731</v>
      </c>
      <c r="D1529" s="7">
        <v>3377</v>
      </c>
      <c r="E1529" s="6" t="str">
        <f>"蔡玉玲"</f>
        <v>蔡玉玲</v>
      </c>
      <c r="F1529" s="7" t="s">
        <v>2732</v>
      </c>
    </row>
    <row r="1530" spans="1:6" ht="24.75" customHeight="1">
      <c r="A1530" s="5">
        <v>1528</v>
      </c>
      <c r="B1530" s="6" t="str">
        <f>"吴菲"</f>
        <v>吴菲</v>
      </c>
      <c r="C1530" s="7" t="s">
        <v>166</v>
      </c>
      <c r="D1530" s="7">
        <v>3378</v>
      </c>
      <c r="E1530" s="6" t="str">
        <f>"陈俊伶"</f>
        <v>陈俊伶</v>
      </c>
      <c r="F1530" s="7" t="s">
        <v>2733</v>
      </c>
    </row>
    <row r="1531" spans="1:6" ht="24.75" customHeight="1">
      <c r="A1531" s="5">
        <v>1529</v>
      </c>
      <c r="B1531" s="6" t="str">
        <f>"林昭君"</f>
        <v>林昭君</v>
      </c>
      <c r="C1531" s="7" t="s">
        <v>2734</v>
      </c>
      <c r="D1531" s="7">
        <v>3379</v>
      </c>
      <c r="E1531" s="6" t="str">
        <f>"陈三保"</f>
        <v>陈三保</v>
      </c>
      <c r="F1531" s="7" t="s">
        <v>2735</v>
      </c>
    </row>
    <row r="1532" spans="1:6" ht="24.75" customHeight="1">
      <c r="A1532" s="5">
        <v>1530</v>
      </c>
      <c r="B1532" s="6" t="str">
        <f>"苻小真"</f>
        <v>苻小真</v>
      </c>
      <c r="C1532" s="7" t="s">
        <v>2736</v>
      </c>
      <c r="D1532" s="7">
        <v>3380</v>
      </c>
      <c r="E1532" s="6" t="str">
        <f>"李颖珏"</f>
        <v>李颖珏</v>
      </c>
      <c r="F1532" s="7" t="s">
        <v>2737</v>
      </c>
    </row>
    <row r="1533" spans="1:6" ht="24.75" customHeight="1">
      <c r="A1533" s="5">
        <v>1531</v>
      </c>
      <c r="B1533" s="6" t="str">
        <f>"张贤萍"</f>
        <v>张贤萍</v>
      </c>
      <c r="C1533" s="7" t="s">
        <v>2738</v>
      </c>
      <c r="D1533" s="7">
        <v>3381</v>
      </c>
      <c r="E1533" s="6" t="str">
        <f>"唐锡秋"</f>
        <v>唐锡秋</v>
      </c>
      <c r="F1533" s="7" t="s">
        <v>1511</v>
      </c>
    </row>
    <row r="1534" spans="1:6" ht="24.75" customHeight="1">
      <c r="A1534" s="5">
        <v>1532</v>
      </c>
      <c r="B1534" s="6" t="str">
        <f>"孙绮黛"</f>
        <v>孙绮黛</v>
      </c>
      <c r="C1534" s="7" t="s">
        <v>2739</v>
      </c>
      <c r="D1534" s="7">
        <v>3382</v>
      </c>
      <c r="E1534" s="6" t="str">
        <f>"陈家蕊"</f>
        <v>陈家蕊</v>
      </c>
      <c r="F1534" s="7" t="s">
        <v>2740</v>
      </c>
    </row>
    <row r="1535" spans="1:6" ht="24.75" customHeight="1">
      <c r="A1535" s="5">
        <v>1533</v>
      </c>
      <c r="B1535" s="6" t="str">
        <f>"王博辉"</f>
        <v>王博辉</v>
      </c>
      <c r="C1535" s="7" t="s">
        <v>2741</v>
      </c>
      <c r="D1535" s="7">
        <v>3383</v>
      </c>
      <c r="E1535" s="6" t="str">
        <f>"刘静雯"</f>
        <v>刘静雯</v>
      </c>
      <c r="F1535" s="7" t="s">
        <v>2742</v>
      </c>
    </row>
    <row r="1536" spans="1:6" ht="24.75" customHeight="1">
      <c r="A1536" s="5">
        <v>1534</v>
      </c>
      <c r="B1536" s="6" t="str">
        <f>"姜雯青"</f>
        <v>姜雯青</v>
      </c>
      <c r="C1536" s="7" t="s">
        <v>2743</v>
      </c>
      <c r="D1536" s="7">
        <v>3384</v>
      </c>
      <c r="E1536" s="6" t="str">
        <f>"陈凤晓"</f>
        <v>陈凤晓</v>
      </c>
      <c r="F1536" s="7" t="s">
        <v>2744</v>
      </c>
    </row>
    <row r="1537" spans="1:6" ht="24.75" customHeight="1">
      <c r="A1537" s="5">
        <v>1535</v>
      </c>
      <c r="B1537" s="6" t="str">
        <f>"陈贻滢"</f>
        <v>陈贻滢</v>
      </c>
      <c r="C1537" s="7" t="s">
        <v>2745</v>
      </c>
      <c r="D1537" s="7">
        <v>3385</v>
      </c>
      <c r="E1537" s="6" t="str">
        <f>"王盈盈"</f>
        <v>王盈盈</v>
      </c>
      <c r="F1537" s="7" t="s">
        <v>2746</v>
      </c>
    </row>
    <row r="1538" spans="1:6" ht="24.75" customHeight="1">
      <c r="A1538" s="5">
        <v>1536</v>
      </c>
      <c r="B1538" s="6" t="str">
        <f>"陈佳丽"</f>
        <v>陈佳丽</v>
      </c>
      <c r="C1538" s="7" t="s">
        <v>2747</v>
      </c>
      <c r="D1538" s="7">
        <v>3386</v>
      </c>
      <c r="E1538" s="6" t="str">
        <f>"杨名静"</f>
        <v>杨名静</v>
      </c>
      <c r="F1538" s="7" t="s">
        <v>2748</v>
      </c>
    </row>
    <row r="1539" spans="1:6" ht="24.75" customHeight="1">
      <c r="A1539" s="5">
        <v>1537</v>
      </c>
      <c r="B1539" s="6" t="str">
        <f>"林爱菁"</f>
        <v>林爱菁</v>
      </c>
      <c r="C1539" s="7" t="s">
        <v>2749</v>
      </c>
      <c r="D1539" s="7">
        <v>3387</v>
      </c>
      <c r="E1539" s="6" t="str">
        <f>"林柏芝"</f>
        <v>林柏芝</v>
      </c>
      <c r="F1539" s="7" t="s">
        <v>2750</v>
      </c>
    </row>
    <row r="1540" spans="1:6" ht="24.75" customHeight="1">
      <c r="A1540" s="5">
        <v>1538</v>
      </c>
      <c r="B1540" s="6" t="str">
        <f>"吴光兵"</f>
        <v>吴光兵</v>
      </c>
      <c r="C1540" s="7" t="s">
        <v>2751</v>
      </c>
      <c r="D1540" s="7">
        <v>3388</v>
      </c>
      <c r="E1540" s="6" t="str">
        <f>"吴依舒"</f>
        <v>吴依舒</v>
      </c>
      <c r="F1540" s="7" t="s">
        <v>2217</v>
      </c>
    </row>
    <row r="1541" spans="1:6" ht="24.75" customHeight="1">
      <c r="A1541" s="5">
        <v>1539</v>
      </c>
      <c r="B1541" s="6" t="str">
        <f>"符祥熙"</f>
        <v>符祥熙</v>
      </c>
      <c r="C1541" s="7" t="s">
        <v>2752</v>
      </c>
      <c r="D1541" s="7">
        <v>3389</v>
      </c>
      <c r="E1541" s="6" t="str">
        <f>"王星霖"</f>
        <v>王星霖</v>
      </c>
      <c r="F1541" s="7" t="s">
        <v>2753</v>
      </c>
    </row>
    <row r="1542" spans="1:6" ht="24.75" customHeight="1">
      <c r="A1542" s="5">
        <v>1540</v>
      </c>
      <c r="B1542" s="6" t="str">
        <f>"牛冬英"</f>
        <v>牛冬英</v>
      </c>
      <c r="C1542" s="7" t="s">
        <v>2754</v>
      </c>
      <c r="D1542" s="7">
        <v>3390</v>
      </c>
      <c r="E1542" s="6" t="str">
        <f>"叶林燕"</f>
        <v>叶林燕</v>
      </c>
      <c r="F1542" s="7" t="s">
        <v>2755</v>
      </c>
    </row>
    <row r="1543" spans="1:6" ht="24.75" customHeight="1">
      <c r="A1543" s="5">
        <v>1541</v>
      </c>
      <c r="B1543" s="6" t="str">
        <f>"谭江连"</f>
        <v>谭江连</v>
      </c>
      <c r="C1543" s="7" t="s">
        <v>2756</v>
      </c>
      <c r="D1543" s="7">
        <v>3391</v>
      </c>
      <c r="E1543" s="6" t="str">
        <f>"宋华龙"</f>
        <v>宋华龙</v>
      </c>
      <c r="F1543" s="7" t="s">
        <v>2757</v>
      </c>
    </row>
    <row r="1544" spans="1:6" ht="24.75" customHeight="1">
      <c r="A1544" s="5">
        <v>1542</v>
      </c>
      <c r="B1544" s="6" t="str">
        <f>"黄荪钰"</f>
        <v>黄荪钰</v>
      </c>
      <c r="C1544" s="7" t="s">
        <v>2758</v>
      </c>
      <c r="D1544" s="7">
        <v>3392</v>
      </c>
      <c r="E1544" s="6" t="str">
        <f>"庄立君"</f>
        <v>庄立君</v>
      </c>
      <c r="F1544" s="7" t="s">
        <v>2759</v>
      </c>
    </row>
    <row r="1545" spans="1:6" ht="24.75" customHeight="1">
      <c r="A1545" s="5">
        <v>1543</v>
      </c>
      <c r="B1545" s="6" t="str">
        <f>"郑月新"</f>
        <v>郑月新</v>
      </c>
      <c r="C1545" s="7" t="s">
        <v>2760</v>
      </c>
      <c r="D1545" s="7">
        <v>3393</v>
      </c>
      <c r="E1545" s="6" t="str">
        <f>"陈小迈"</f>
        <v>陈小迈</v>
      </c>
      <c r="F1545" s="7" t="s">
        <v>2761</v>
      </c>
    </row>
    <row r="1546" spans="1:6" ht="24.75" customHeight="1">
      <c r="A1546" s="5">
        <v>1544</v>
      </c>
      <c r="B1546" s="6" t="str">
        <f>"邵蕾潼"</f>
        <v>邵蕾潼</v>
      </c>
      <c r="C1546" s="7" t="s">
        <v>2762</v>
      </c>
      <c r="D1546" s="7">
        <v>3394</v>
      </c>
      <c r="E1546" s="6" t="str">
        <f>"林书玥"</f>
        <v>林书玥</v>
      </c>
      <c r="F1546" s="7" t="s">
        <v>2763</v>
      </c>
    </row>
    <row r="1547" spans="1:6" ht="24.75" customHeight="1">
      <c r="A1547" s="5">
        <v>1545</v>
      </c>
      <c r="B1547" s="6" t="str">
        <f>"毛璐"</f>
        <v>毛璐</v>
      </c>
      <c r="C1547" s="7" t="s">
        <v>2764</v>
      </c>
      <c r="D1547" s="7">
        <v>3395</v>
      </c>
      <c r="E1547" s="6" t="str">
        <f>"杜明一"</f>
        <v>杜明一</v>
      </c>
      <c r="F1547" s="7" t="s">
        <v>2761</v>
      </c>
    </row>
    <row r="1548" spans="1:6" ht="24.75" customHeight="1">
      <c r="A1548" s="5">
        <v>1546</v>
      </c>
      <c r="B1548" s="6" t="str">
        <f>"江霞"</f>
        <v>江霞</v>
      </c>
      <c r="C1548" s="7" t="s">
        <v>2765</v>
      </c>
      <c r="D1548" s="7">
        <v>3396</v>
      </c>
      <c r="E1548" s="6" t="str">
        <f>"朱连娜"</f>
        <v>朱连娜</v>
      </c>
      <c r="F1548" s="7" t="s">
        <v>2766</v>
      </c>
    </row>
    <row r="1549" spans="1:6" ht="24.75" customHeight="1">
      <c r="A1549" s="5">
        <v>1547</v>
      </c>
      <c r="B1549" s="6" t="str">
        <f>"符婧"</f>
        <v>符婧</v>
      </c>
      <c r="C1549" s="7" t="s">
        <v>2767</v>
      </c>
      <c r="D1549" s="7">
        <v>3397</v>
      </c>
      <c r="E1549" s="6" t="str">
        <f>"黄愉然"</f>
        <v>黄愉然</v>
      </c>
      <c r="F1549" s="7" t="s">
        <v>2768</v>
      </c>
    </row>
    <row r="1550" spans="1:6" ht="24.75" customHeight="1">
      <c r="A1550" s="5">
        <v>1548</v>
      </c>
      <c r="B1550" s="6" t="str">
        <f>"李名洁"</f>
        <v>李名洁</v>
      </c>
      <c r="C1550" s="7" t="s">
        <v>2769</v>
      </c>
      <c r="D1550" s="7">
        <v>3398</v>
      </c>
      <c r="E1550" s="6" t="str">
        <f>"刘硕"</f>
        <v>刘硕</v>
      </c>
      <c r="F1550" s="7" t="s">
        <v>2770</v>
      </c>
    </row>
    <row r="1551" spans="1:6" ht="24.75" customHeight="1">
      <c r="A1551" s="5">
        <v>1549</v>
      </c>
      <c r="B1551" s="6" t="str">
        <f>"张北辰"</f>
        <v>张北辰</v>
      </c>
      <c r="C1551" s="7" t="s">
        <v>2771</v>
      </c>
      <c r="D1551" s="7">
        <v>3399</v>
      </c>
      <c r="E1551" s="6" t="str">
        <f>"孙瑞文"</f>
        <v>孙瑞文</v>
      </c>
      <c r="F1551" s="7" t="s">
        <v>2772</v>
      </c>
    </row>
    <row r="1552" spans="1:6" ht="24.75" customHeight="1">
      <c r="A1552" s="5">
        <v>1550</v>
      </c>
      <c r="B1552" s="6" t="str">
        <f>"杨丛瑞"</f>
        <v>杨丛瑞</v>
      </c>
      <c r="C1552" s="7" t="s">
        <v>2773</v>
      </c>
      <c r="D1552" s="7">
        <v>3400</v>
      </c>
      <c r="E1552" s="6" t="str">
        <f>"李应迪"</f>
        <v>李应迪</v>
      </c>
      <c r="F1552" s="7" t="s">
        <v>2774</v>
      </c>
    </row>
    <row r="1553" spans="1:6" ht="24.75" customHeight="1">
      <c r="A1553" s="5">
        <v>1551</v>
      </c>
      <c r="B1553" s="6" t="str">
        <f>"胡新怡"</f>
        <v>胡新怡</v>
      </c>
      <c r="C1553" s="7" t="s">
        <v>2775</v>
      </c>
      <c r="D1553" s="7">
        <v>3401</v>
      </c>
      <c r="E1553" s="6" t="str">
        <f>"李世美"</f>
        <v>李世美</v>
      </c>
      <c r="F1553" s="7" t="s">
        <v>2776</v>
      </c>
    </row>
    <row r="1554" spans="1:6" ht="24.75" customHeight="1">
      <c r="A1554" s="5">
        <v>1552</v>
      </c>
      <c r="B1554" s="6" t="str">
        <f>"黎千禧"</f>
        <v>黎千禧</v>
      </c>
      <c r="C1554" s="7" t="s">
        <v>2777</v>
      </c>
      <c r="D1554" s="7">
        <v>3402</v>
      </c>
      <c r="E1554" s="6" t="str">
        <f>"李玉冠"</f>
        <v>李玉冠</v>
      </c>
      <c r="F1554" s="7" t="s">
        <v>2778</v>
      </c>
    </row>
    <row r="1555" spans="1:6" ht="24.75" customHeight="1">
      <c r="A1555" s="5">
        <v>1553</v>
      </c>
      <c r="B1555" s="6" t="str">
        <f>"陈业江"</f>
        <v>陈业江</v>
      </c>
      <c r="C1555" s="7" t="s">
        <v>2779</v>
      </c>
      <c r="D1555" s="7">
        <v>3403</v>
      </c>
      <c r="E1555" s="6" t="str">
        <f>"王雄"</f>
        <v>王雄</v>
      </c>
      <c r="F1555" s="7" t="s">
        <v>2780</v>
      </c>
    </row>
    <row r="1556" spans="1:6" ht="24.75" customHeight="1">
      <c r="A1556" s="5">
        <v>1554</v>
      </c>
      <c r="B1556" s="6" t="str">
        <f>"陆平"</f>
        <v>陆平</v>
      </c>
      <c r="C1556" s="7" t="s">
        <v>2781</v>
      </c>
      <c r="D1556" s="7">
        <v>3404</v>
      </c>
      <c r="E1556" s="6" t="str">
        <f>"朱家祥"</f>
        <v>朱家祥</v>
      </c>
      <c r="F1556" s="7" t="s">
        <v>2782</v>
      </c>
    </row>
    <row r="1557" spans="1:6" ht="24.75" customHeight="1">
      <c r="A1557" s="5">
        <v>1555</v>
      </c>
      <c r="B1557" s="6" t="str">
        <f>"符沙沙"</f>
        <v>符沙沙</v>
      </c>
      <c r="C1557" s="7" t="s">
        <v>2783</v>
      </c>
      <c r="D1557" s="7">
        <v>3405</v>
      </c>
      <c r="E1557" s="6" t="str">
        <f>"王宗靖"</f>
        <v>王宗靖</v>
      </c>
      <c r="F1557" s="7" t="s">
        <v>2784</v>
      </c>
    </row>
    <row r="1558" spans="1:6" ht="24.75" customHeight="1">
      <c r="A1558" s="5">
        <v>1556</v>
      </c>
      <c r="B1558" s="6" t="str">
        <f>"杜振宝"</f>
        <v>杜振宝</v>
      </c>
      <c r="C1558" s="7" t="s">
        <v>2785</v>
      </c>
      <c r="D1558" s="7">
        <v>3406</v>
      </c>
      <c r="E1558" s="6" t="str">
        <f>"王维国"</f>
        <v>王维国</v>
      </c>
      <c r="F1558" s="7" t="s">
        <v>2786</v>
      </c>
    </row>
    <row r="1559" spans="1:6" ht="24.75" customHeight="1">
      <c r="A1559" s="5">
        <v>1557</v>
      </c>
      <c r="B1559" s="6" t="str">
        <f>"吴诚林"</f>
        <v>吴诚林</v>
      </c>
      <c r="C1559" s="7" t="s">
        <v>2787</v>
      </c>
      <c r="D1559" s="7">
        <v>3407</v>
      </c>
      <c r="E1559" s="6" t="str">
        <f>"肖佳佳"</f>
        <v>肖佳佳</v>
      </c>
      <c r="F1559" s="7" t="s">
        <v>2788</v>
      </c>
    </row>
    <row r="1560" spans="1:6" ht="24.75" customHeight="1">
      <c r="A1560" s="5">
        <v>1558</v>
      </c>
      <c r="B1560" s="6" t="str">
        <f>"高飞"</f>
        <v>高飞</v>
      </c>
      <c r="C1560" s="7" t="s">
        <v>2789</v>
      </c>
      <c r="D1560" s="7">
        <v>3408</v>
      </c>
      <c r="E1560" s="6" t="str">
        <f>"李佳慧"</f>
        <v>李佳慧</v>
      </c>
      <c r="F1560" s="7" t="s">
        <v>2790</v>
      </c>
    </row>
    <row r="1561" spans="1:6" ht="24.75" customHeight="1">
      <c r="A1561" s="5">
        <v>1559</v>
      </c>
      <c r="B1561" s="6" t="str">
        <f>"王国静"</f>
        <v>王国静</v>
      </c>
      <c r="C1561" s="7" t="s">
        <v>2791</v>
      </c>
      <c r="D1561" s="7">
        <v>3409</v>
      </c>
      <c r="E1561" s="6" t="str">
        <f>"韦欢欢"</f>
        <v>韦欢欢</v>
      </c>
      <c r="F1561" s="7" t="s">
        <v>2792</v>
      </c>
    </row>
    <row r="1562" spans="1:6" ht="24.75" customHeight="1">
      <c r="A1562" s="5">
        <v>1560</v>
      </c>
      <c r="B1562" s="6" t="str">
        <f>"陈虹杉"</f>
        <v>陈虹杉</v>
      </c>
      <c r="C1562" s="7" t="s">
        <v>2793</v>
      </c>
      <c r="D1562" s="7">
        <v>3410</v>
      </c>
      <c r="E1562" s="6" t="str">
        <f>"黄建铭"</f>
        <v>黄建铭</v>
      </c>
      <c r="F1562" s="7" t="s">
        <v>2656</v>
      </c>
    </row>
    <row r="1563" spans="1:6" ht="24.75" customHeight="1">
      <c r="A1563" s="5">
        <v>1561</v>
      </c>
      <c r="B1563" s="6" t="str">
        <f>"谭芸萃"</f>
        <v>谭芸萃</v>
      </c>
      <c r="C1563" s="7" t="s">
        <v>2794</v>
      </c>
      <c r="D1563" s="7">
        <v>3411</v>
      </c>
      <c r="E1563" s="6" t="str">
        <f>"周顺"</f>
        <v>周顺</v>
      </c>
      <c r="F1563" s="7" t="s">
        <v>2795</v>
      </c>
    </row>
    <row r="1564" spans="1:6" ht="24.75" customHeight="1">
      <c r="A1564" s="5">
        <v>1562</v>
      </c>
      <c r="B1564" s="6" t="str">
        <f>"石霄云"</f>
        <v>石霄云</v>
      </c>
      <c r="C1564" s="7" t="s">
        <v>2077</v>
      </c>
      <c r="D1564" s="7">
        <v>3412</v>
      </c>
      <c r="E1564" s="6" t="str">
        <f>"王红萍"</f>
        <v>王红萍</v>
      </c>
      <c r="F1564" s="7" t="s">
        <v>2796</v>
      </c>
    </row>
    <row r="1565" spans="1:6" ht="24.75" customHeight="1">
      <c r="A1565" s="5">
        <v>1563</v>
      </c>
      <c r="B1565" s="6" t="str">
        <f>"王仁信"</f>
        <v>王仁信</v>
      </c>
      <c r="C1565" s="7" t="s">
        <v>1757</v>
      </c>
      <c r="D1565" s="7">
        <v>3413</v>
      </c>
      <c r="E1565" s="6" t="str">
        <f>"董乐平"</f>
        <v>董乐平</v>
      </c>
      <c r="F1565" s="7" t="s">
        <v>2797</v>
      </c>
    </row>
    <row r="1566" spans="1:6" ht="24.75" customHeight="1">
      <c r="A1566" s="5">
        <v>1564</v>
      </c>
      <c r="B1566" s="6" t="str">
        <f>"董碧欣"</f>
        <v>董碧欣</v>
      </c>
      <c r="C1566" s="7" t="s">
        <v>2798</v>
      </c>
      <c r="D1566" s="7">
        <v>3414</v>
      </c>
      <c r="E1566" s="6" t="str">
        <f>"方春霞"</f>
        <v>方春霞</v>
      </c>
      <c r="F1566" s="7" t="s">
        <v>2799</v>
      </c>
    </row>
    <row r="1567" spans="1:6" ht="24.75" customHeight="1">
      <c r="A1567" s="5">
        <v>1565</v>
      </c>
      <c r="B1567" s="6" t="str">
        <f>"黄孟秋"</f>
        <v>黄孟秋</v>
      </c>
      <c r="C1567" s="7" t="s">
        <v>2800</v>
      </c>
      <c r="D1567" s="7">
        <v>3415</v>
      </c>
      <c r="E1567" s="6" t="str">
        <f>"邹源霞"</f>
        <v>邹源霞</v>
      </c>
      <c r="F1567" s="7" t="s">
        <v>2801</v>
      </c>
    </row>
    <row r="1568" spans="1:6" ht="24.75" customHeight="1">
      <c r="A1568" s="5">
        <v>1566</v>
      </c>
      <c r="B1568" s="6" t="str">
        <f>"冯惠雅"</f>
        <v>冯惠雅</v>
      </c>
      <c r="C1568" s="7" t="s">
        <v>2802</v>
      </c>
      <c r="D1568" s="7">
        <v>3416</v>
      </c>
      <c r="E1568" s="6" t="str">
        <f>"刘炳云"</f>
        <v>刘炳云</v>
      </c>
      <c r="F1568" s="7" t="s">
        <v>2803</v>
      </c>
    </row>
    <row r="1569" spans="1:6" ht="24.75" customHeight="1">
      <c r="A1569" s="5">
        <v>1567</v>
      </c>
      <c r="B1569" s="6" t="str">
        <f>"何之源"</f>
        <v>何之源</v>
      </c>
      <c r="C1569" s="7" t="s">
        <v>2804</v>
      </c>
      <c r="D1569" s="7">
        <v>3417</v>
      </c>
      <c r="E1569" s="6" t="str">
        <f>"周春喜"</f>
        <v>周春喜</v>
      </c>
      <c r="F1569" s="7" t="s">
        <v>2095</v>
      </c>
    </row>
    <row r="1570" spans="1:6" ht="24.75" customHeight="1">
      <c r="A1570" s="5">
        <v>1568</v>
      </c>
      <c r="B1570" s="6" t="str">
        <f>"陆美合"</f>
        <v>陆美合</v>
      </c>
      <c r="C1570" s="7" t="s">
        <v>2805</v>
      </c>
      <c r="D1570" s="7">
        <v>3418</v>
      </c>
      <c r="E1570" s="6" t="str">
        <f>"张浩"</f>
        <v>张浩</v>
      </c>
      <c r="F1570" s="7" t="s">
        <v>2806</v>
      </c>
    </row>
    <row r="1571" spans="1:6" ht="24.75" customHeight="1">
      <c r="A1571" s="5">
        <v>1569</v>
      </c>
      <c r="B1571" s="6" t="str">
        <f>"马珂溪"</f>
        <v>马珂溪</v>
      </c>
      <c r="C1571" s="7" t="s">
        <v>2807</v>
      </c>
      <c r="D1571" s="7">
        <v>3419</v>
      </c>
      <c r="E1571" s="6" t="str">
        <f>"陈瑞涛"</f>
        <v>陈瑞涛</v>
      </c>
      <c r="F1571" s="7" t="s">
        <v>2808</v>
      </c>
    </row>
    <row r="1572" spans="1:6" ht="24.75" customHeight="1">
      <c r="A1572" s="5">
        <v>1570</v>
      </c>
      <c r="B1572" s="6" t="str">
        <f>"连成瑛"</f>
        <v>连成瑛</v>
      </c>
      <c r="C1572" s="7" t="s">
        <v>2809</v>
      </c>
      <c r="D1572" s="7">
        <v>3420</v>
      </c>
      <c r="E1572" s="6" t="str">
        <f>"何颜任"</f>
        <v>何颜任</v>
      </c>
      <c r="F1572" s="7" t="s">
        <v>2810</v>
      </c>
    </row>
    <row r="1573" spans="1:6" ht="24.75" customHeight="1">
      <c r="A1573" s="5">
        <v>1571</v>
      </c>
      <c r="B1573" s="6" t="str">
        <f>"舒歆"</f>
        <v>舒歆</v>
      </c>
      <c r="C1573" s="7" t="s">
        <v>2811</v>
      </c>
      <c r="D1573" s="7">
        <v>3421</v>
      </c>
      <c r="E1573" s="6" t="str">
        <f>"黄明仔"</f>
        <v>黄明仔</v>
      </c>
      <c r="F1573" s="7" t="s">
        <v>2812</v>
      </c>
    </row>
    <row r="1574" spans="1:6" ht="24.75" customHeight="1">
      <c r="A1574" s="5">
        <v>1572</v>
      </c>
      <c r="B1574" s="6" t="str">
        <f>"冯琼芳"</f>
        <v>冯琼芳</v>
      </c>
      <c r="C1574" s="7" t="s">
        <v>2813</v>
      </c>
      <c r="D1574" s="7">
        <v>3422</v>
      </c>
      <c r="E1574" s="6" t="str">
        <f>"陈爱桃"</f>
        <v>陈爱桃</v>
      </c>
      <c r="F1574" s="7" t="s">
        <v>2814</v>
      </c>
    </row>
    <row r="1575" spans="1:6" ht="24.75" customHeight="1">
      <c r="A1575" s="5">
        <v>1573</v>
      </c>
      <c r="B1575" s="6" t="str">
        <f>"黄薇"</f>
        <v>黄薇</v>
      </c>
      <c r="C1575" s="7" t="s">
        <v>2815</v>
      </c>
      <c r="D1575" s="7">
        <v>3423</v>
      </c>
      <c r="E1575" s="6" t="str">
        <f>"何林艺"</f>
        <v>何林艺</v>
      </c>
      <c r="F1575" s="7" t="s">
        <v>1177</v>
      </c>
    </row>
    <row r="1576" spans="1:6" ht="24.75" customHeight="1">
      <c r="A1576" s="5">
        <v>1574</v>
      </c>
      <c r="B1576" s="6" t="str">
        <f>"梁冰冰"</f>
        <v>梁冰冰</v>
      </c>
      <c r="C1576" s="7" t="s">
        <v>1471</v>
      </c>
      <c r="D1576" s="7">
        <v>3424</v>
      </c>
      <c r="E1576" s="6" t="str">
        <f>"黄文琪"</f>
        <v>黄文琪</v>
      </c>
      <c r="F1576" s="7" t="s">
        <v>1952</v>
      </c>
    </row>
    <row r="1577" spans="1:6" ht="24.75" customHeight="1">
      <c r="A1577" s="5">
        <v>1575</v>
      </c>
      <c r="B1577" s="6" t="str">
        <f>"吴博"</f>
        <v>吴博</v>
      </c>
      <c r="C1577" s="7" t="s">
        <v>2816</v>
      </c>
      <c r="D1577" s="7">
        <v>3425</v>
      </c>
      <c r="E1577" s="6" t="str">
        <f>"陈均建"</f>
        <v>陈均建</v>
      </c>
      <c r="F1577" s="7" t="s">
        <v>2817</v>
      </c>
    </row>
    <row r="1578" spans="1:6" ht="24.75" customHeight="1">
      <c r="A1578" s="5">
        <v>1576</v>
      </c>
      <c r="B1578" s="6" t="str">
        <f>"邓学东"</f>
        <v>邓学东</v>
      </c>
      <c r="C1578" s="7" t="s">
        <v>2818</v>
      </c>
      <c r="D1578" s="7">
        <v>3426</v>
      </c>
      <c r="E1578" s="6" t="str">
        <f>"伍俊霆"</f>
        <v>伍俊霆</v>
      </c>
      <c r="F1578" s="7" t="s">
        <v>2819</v>
      </c>
    </row>
    <row r="1579" spans="1:6" ht="24.75" customHeight="1">
      <c r="A1579" s="5">
        <v>1577</v>
      </c>
      <c r="B1579" s="6" t="str">
        <f>"陈翊博"</f>
        <v>陈翊博</v>
      </c>
      <c r="C1579" s="7" t="s">
        <v>2820</v>
      </c>
      <c r="D1579" s="7">
        <v>3427</v>
      </c>
      <c r="E1579" s="6" t="str">
        <f>"王霞"</f>
        <v>王霞</v>
      </c>
      <c r="F1579" s="7" t="s">
        <v>2821</v>
      </c>
    </row>
    <row r="1580" spans="1:6" ht="24.75" customHeight="1">
      <c r="A1580" s="5">
        <v>1578</v>
      </c>
      <c r="B1580" s="6" t="str">
        <f>"康梓琪"</f>
        <v>康梓琪</v>
      </c>
      <c r="C1580" s="7" t="s">
        <v>2822</v>
      </c>
      <c r="D1580" s="7">
        <v>3428</v>
      </c>
      <c r="E1580" s="6" t="str">
        <f>" 黄仁鹏"</f>
        <v> 黄仁鹏</v>
      </c>
      <c r="F1580" s="7" t="s">
        <v>2647</v>
      </c>
    </row>
    <row r="1581" spans="1:6" ht="24.75" customHeight="1">
      <c r="A1581" s="5">
        <v>1579</v>
      </c>
      <c r="B1581" s="6" t="str">
        <f>"杨元蕾"</f>
        <v>杨元蕾</v>
      </c>
      <c r="C1581" s="7" t="s">
        <v>2823</v>
      </c>
      <c r="D1581" s="7">
        <v>3429</v>
      </c>
      <c r="E1581" s="6" t="str">
        <f>"金光媚"</f>
        <v>金光媚</v>
      </c>
      <c r="F1581" s="7" t="s">
        <v>2651</v>
      </c>
    </row>
    <row r="1582" spans="1:6" ht="24.75" customHeight="1">
      <c r="A1582" s="5">
        <v>1580</v>
      </c>
      <c r="B1582" s="6" t="str">
        <f>"曾晓晓"</f>
        <v>曾晓晓</v>
      </c>
      <c r="C1582" s="7" t="s">
        <v>2824</v>
      </c>
      <c r="D1582" s="7">
        <v>3430</v>
      </c>
      <c r="E1582" s="6" t="str">
        <f>"符建婷"</f>
        <v>符建婷</v>
      </c>
      <c r="F1582" s="7" t="s">
        <v>2825</v>
      </c>
    </row>
    <row r="1583" spans="1:6" ht="24.75" customHeight="1">
      <c r="A1583" s="5">
        <v>1581</v>
      </c>
      <c r="B1583" s="6" t="str">
        <f>"李滢伶"</f>
        <v>李滢伶</v>
      </c>
      <c r="C1583" s="7" t="s">
        <v>2826</v>
      </c>
      <c r="D1583" s="7">
        <v>3431</v>
      </c>
      <c r="E1583" s="6" t="str">
        <f>"王会祥"</f>
        <v>王会祥</v>
      </c>
      <c r="F1583" s="7" t="s">
        <v>2827</v>
      </c>
    </row>
    <row r="1584" spans="1:6" ht="24.75" customHeight="1">
      <c r="A1584" s="5">
        <v>1582</v>
      </c>
      <c r="B1584" s="6" t="str">
        <f>"罗雨柔"</f>
        <v>罗雨柔</v>
      </c>
      <c r="C1584" s="7" t="s">
        <v>2828</v>
      </c>
      <c r="D1584" s="7">
        <v>3432</v>
      </c>
      <c r="E1584" s="6" t="str">
        <f>"符令伟"</f>
        <v>符令伟</v>
      </c>
      <c r="F1584" s="7" t="s">
        <v>2829</v>
      </c>
    </row>
    <row r="1585" spans="1:6" ht="24.75" customHeight="1">
      <c r="A1585" s="5">
        <v>1583</v>
      </c>
      <c r="B1585" s="6" t="str">
        <f>"汪芷青"</f>
        <v>汪芷青</v>
      </c>
      <c r="C1585" s="7" t="s">
        <v>2830</v>
      </c>
      <c r="D1585" s="7">
        <v>3433</v>
      </c>
      <c r="E1585" s="6" t="str">
        <f>"王媚"</f>
        <v>王媚</v>
      </c>
      <c r="F1585" s="7" t="s">
        <v>2831</v>
      </c>
    </row>
    <row r="1586" spans="1:6" ht="24.75" customHeight="1">
      <c r="A1586" s="5">
        <v>1584</v>
      </c>
      <c r="B1586" s="6" t="str">
        <f>"唐千桥"</f>
        <v>唐千桥</v>
      </c>
      <c r="C1586" s="7" t="s">
        <v>2832</v>
      </c>
      <c r="D1586" s="7">
        <v>3434</v>
      </c>
      <c r="E1586" s="6" t="str">
        <f>"冯其淑"</f>
        <v>冯其淑</v>
      </c>
      <c r="F1586" s="7" t="s">
        <v>2833</v>
      </c>
    </row>
    <row r="1587" spans="1:6" ht="24.75" customHeight="1">
      <c r="A1587" s="5">
        <v>1585</v>
      </c>
      <c r="B1587" s="6" t="str">
        <f>"刘家成"</f>
        <v>刘家成</v>
      </c>
      <c r="C1587" s="7" t="s">
        <v>2834</v>
      </c>
      <c r="D1587" s="7">
        <v>3435</v>
      </c>
      <c r="E1587" s="6" t="str">
        <f>"林欣欣"</f>
        <v>林欣欣</v>
      </c>
      <c r="F1587" s="7" t="s">
        <v>2835</v>
      </c>
    </row>
    <row r="1588" spans="1:6" ht="24.75" customHeight="1">
      <c r="A1588" s="5">
        <v>1586</v>
      </c>
      <c r="B1588" s="6" t="str">
        <f>"李正娴"</f>
        <v>李正娴</v>
      </c>
      <c r="C1588" s="7" t="s">
        <v>1806</v>
      </c>
      <c r="D1588" s="7">
        <v>3436</v>
      </c>
      <c r="E1588" s="6" t="str">
        <f>"冼达"</f>
        <v>冼达</v>
      </c>
      <c r="F1588" s="7" t="s">
        <v>2836</v>
      </c>
    </row>
    <row r="1589" spans="1:6" ht="24.75" customHeight="1">
      <c r="A1589" s="5">
        <v>1587</v>
      </c>
      <c r="B1589" s="6" t="str">
        <f>"孙馨"</f>
        <v>孙馨</v>
      </c>
      <c r="C1589" s="7" t="s">
        <v>2837</v>
      </c>
      <c r="D1589" s="7">
        <v>3437</v>
      </c>
      <c r="E1589" s="6" t="str">
        <f>"羊贵花"</f>
        <v>羊贵花</v>
      </c>
      <c r="F1589" s="7" t="s">
        <v>2838</v>
      </c>
    </row>
    <row r="1590" spans="1:6" ht="24.75" customHeight="1">
      <c r="A1590" s="5">
        <v>1588</v>
      </c>
      <c r="B1590" s="6" t="str">
        <f>"李丽琴"</f>
        <v>李丽琴</v>
      </c>
      <c r="C1590" s="7" t="s">
        <v>2839</v>
      </c>
      <c r="D1590" s="7">
        <v>3438</v>
      </c>
      <c r="E1590" s="6" t="str">
        <f>"倪协斓"</f>
        <v>倪协斓</v>
      </c>
      <c r="F1590" s="7" t="s">
        <v>2840</v>
      </c>
    </row>
    <row r="1591" spans="1:6" ht="24.75" customHeight="1">
      <c r="A1591" s="5">
        <v>1589</v>
      </c>
      <c r="B1591" s="6" t="str">
        <f>"王雅丽"</f>
        <v>王雅丽</v>
      </c>
      <c r="C1591" s="7" t="s">
        <v>1289</v>
      </c>
      <c r="D1591" s="7">
        <v>3439</v>
      </c>
      <c r="E1591" s="6" t="str">
        <f>"黄宝仪"</f>
        <v>黄宝仪</v>
      </c>
      <c r="F1591" s="7" t="s">
        <v>2841</v>
      </c>
    </row>
    <row r="1592" spans="1:6" ht="24.75" customHeight="1">
      <c r="A1592" s="5">
        <v>1590</v>
      </c>
      <c r="B1592" s="6" t="str">
        <f>"张津"</f>
        <v>张津</v>
      </c>
      <c r="C1592" s="7" t="s">
        <v>2842</v>
      </c>
      <c r="D1592" s="7">
        <v>3440</v>
      </c>
      <c r="E1592" s="6" t="str">
        <f>"韩雪青"</f>
        <v>韩雪青</v>
      </c>
      <c r="F1592" s="7" t="s">
        <v>2843</v>
      </c>
    </row>
    <row r="1593" spans="1:6" ht="24.75" customHeight="1">
      <c r="A1593" s="5">
        <v>1591</v>
      </c>
      <c r="B1593" s="6" t="str">
        <f>"陈锐"</f>
        <v>陈锐</v>
      </c>
      <c r="C1593" s="7" t="s">
        <v>2844</v>
      </c>
      <c r="D1593" s="7">
        <v>3441</v>
      </c>
      <c r="E1593" s="6" t="str">
        <f>"羊顺熊"</f>
        <v>羊顺熊</v>
      </c>
      <c r="F1593" s="7" t="s">
        <v>643</v>
      </c>
    </row>
    <row r="1594" spans="1:6" ht="24.75" customHeight="1">
      <c r="A1594" s="5">
        <v>1592</v>
      </c>
      <c r="B1594" s="6" t="str">
        <f>"侯孟希"</f>
        <v>侯孟希</v>
      </c>
      <c r="C1594" s="7" t="s">
        <v>2845</v>
      </c>
      <c r="D1594" s="7">
        <v>3442</v>
      </c>
      <c r="E1594" s="6" t="str">
        <f>"赵君萍"</f>
        <v>赵君萍</v>
      </c>
      <c r="F1594" s="7" t="s">
        <v>2654</v>
      </c>
    </row>
    <row r="1595" spans="1:6" ht="24.75" customHeight="1">
      <c r="A1595" s="5">
        <v>1593</v>
      </c>
      <c r="B1595" s="6" t="str">
        <f>"陈钰"</f>
        <v>陈钰</v>
      </c>
      <c r="C1595" s="7" t="s">
        <v>2846</v>
      </c>
      <c r="D1595" s="7">
        <v>3443</v>
      </c>
      <c r="E1595" s="6" t="str">
        <f>"文光俊"</f>
        <v>文光俊</v>
      </c>
      <c r="F1595" s="7" t="s">
        <v>2847</v>
      </c>
    </row>
    <row r="1596" spans="1:6" ht="24.75" customHeight="1">
      <c r="A1596" s="5">
        <v>1594</v>
      </c>
      <c r="B1596" s="6" t="str">
        <f>"黎亚婷"</f>
        <v>黎亚婷</v>
      </c>
      <c r="C1596" s="7" t="s">
        <v>2848</v>
      </c>
      <c r="D1596" s="7">
        <v>3444</v>
      </c>
      <c r="E1596" s="6" t="str">
        <f>"林树娜"</f>
        <v>林树娜</v>
      </c>
      <c r="F1596" s="7" t="s">
        <v>2849</v>
      </c>
    </row>
    <row r="1597" spans="1:6" ht="24.75" customHeight="1">
      <c r="A1597" s="5">
        <v>1595</v>
      </c>
      <c r="B1597" s="6" t="str">
        <f>"罗嘉"</f>
        <v>罗嘉</v>
      </c>
      <c r="C1597" s="7" t="s">
        <v>2094</v>
      </c>
      <c r="D1597" s="7">
        <v>3445</v>
      </c>
      <c r="E1597" s="6" t="str">
        <f>"张祖凡"</f>
        <v>张祖凡</v>
      </c>
      <c r="F1597" s="7" t="s">
        <v>2850</v>
      </c>
    </row>
    <row r="1598" spans="1:6" ht="24.75" customHeight="1">
      <c r="A1598" s="5">
        <v>1596</v>
      </c>
      <c r="B1598" s="6" t="str">
        <f>"杜嘉滢"</f>
        <v>杜嘉滢</v>
      </c>
      <c r="C1598" s="7" t="s">
        <v>2851</v>
      </c>
      <c r="D1598" s="7">
        <v>3446</v>
      </c>
      <c r="E1598" s="6" t="str">
        <f>"吴昶瑾"</f>
        <v>吴昶瑾</v>
      </c>
      <c r="F1598" s="7" t="s">
        <v>2852</v>
      </c>
    </row>
    <row r="1599" spans="1:6" ht="24.75" customHeight="1">
      <c r="A1599" s="5">
        <v>1597</v>
      </c>
      <c r="B1599" s="6" t="str">
        <f>"蔡珏"</f>
        <v>蔡珏</v>
      </c>
      <c r="C1599" s="7" t="s">
        <v>2853</v>
      </c>
      <c r="D1599" s="7">
        <v>3447</v>
      </c>
      <c r="E1599" s="6" t="str">
        <f>"麦金枝"</f>
        <v>麦金枝</v>
      </c>
      <c r="F1599" s="7" t="s">
        <v>2854</v>
      </c>
    </row>
    <row r="1600" spans="1:6" ht="24.75" customHeight="1">
      <c r="A1600" s="5">
        <v>1598</v>
      </c>
      <c r="B1600" s="6" t="str">
        <f>"林云蕾"</f>
        <v>林云蕾</v>
      </c>
      <c r="C1600" s="7" t="s">
        <v>2855</v>
      </c>
      <c r="D1600" s="7">
        <v>3448</v>
      </c>
      <c r="E1600" s="6" t="str">
        <f>"郑淇宁"</f>
        <v>郑淇宁</v>
      </c>
      <c r="F1600" s="7" t="s">
        <v>1595</v>
      </c>
    </row>
    <row r="1601" spans="1:6" ht="24.75" customHeight="1">
      <c r="A1601" s="5">
        <v>1599</v>
      </c>
      <c r="B1601" s="6" t="str">
        <f>"韦雪佳"</f>
        <v>韦雪佳</v>
      </c>
      <c r="C1601" s="7" t="s">
        <v>2856</v>
      </c>
      <c r="D1601" s="7">
        <v>3449</v>
      </c>
      <c r="E1601" s="6" t="str">
        <f>"赵成兰"</f>
        <v>赵成兰</v>
      </c>
      <c r="F1601" s="7" t="s">
        <v>2857</v>
      </c>
    </row>
    <row r="1602" spans="1:6" ht="24.75" customHeight="1">
      <c r="A1602" s="5">
        <v>1600</v>
      </c>
      <c r="B1602" s="6" t="str">
        <f>"罗聪聪"</f>
        <v>罗聪聪</v>
      </c>
      <c r="C1602" s="7" t="s">
        <v>2858</v>
      </c>
      <c r="D1602" s="7">
        <v>3450</v>
      </c>
      <c r="E1602" s="6" t="str">
        <f>"陈泽昊"</f>
        <v>陈泽昊</v>
      </c>
      <c r="F1602" s="7" t="s">
        <v>2859</v>
      </c>
    </row>
    <row r="1603" spans="1:6" ht="24.75" customHeight="1">
      <c r="A1603" s="5">
        <v>1601</v>
      </c>
      <c r="B1603" s="6" t="str">
        <f>"罗族名"</f>
        <v>罗族名</v>
      </c>
      <c r="C1603" s="7" t="s">
        <v>2860</v>
      </c>
      <c r="D1603" s="7">
        <v>3451</v>
      </c>
      <c r="E1603" s="6" t="str">
        <f>"蔡珍珍"</f>
        <v>蔡珍珍</v>
      </c>
      <c r="F1603" s="7" t="s">
        <v>835</v>
      </c>
    </row>
    <row r="1604" spans="1:6" ht="24.75" customHeight="1">
      <c r="A1604" s="5">
        <v>1602</v>
      </c>
      <c r="B1604" s="6" t="str">
        <f>"董景"</f>
        <v>董景</v>
      </c>
      <c r="C1604" s="7" t="s">
        <v>515</v>
      </c>
      <c r="D1604" s="7">
        <v>3452</v>
      </c>
      <c r="E1604" s="6" t="str">
        <f>"朱振汉"</f>
        <v>朱振汉</v>
      </c>
      <c r="F1604" s="7" t="s">
        <v>2861</v>
      </c>
    </row>
    <row r="1605" spans="1:6" ht="24.75" customHeight="1">
      <c r="A1605" s="5">
        <v>1603</v>
      </c>
      <c r="B1605" s="6" t="str">
        <f>"洪凯燕"</f>
        <v>洪凯燕</v>
      </c>
      <c r="C1605" s="7" t="s">
        <v>2862</v>
      </c>
      <c r="D1605" s="7">
        <v>3453</v>
      </c>
      <c r="E1605" s="6" t="str">
        <f>"吴应妮"</f>
        <v>吴应妮</v>
      </c>
      <c r="F1605" s="7" t="s">
        <v>1106</v>
      </c>
    </row>
    <row r="1606" spans="1:6" ht="24.75" customHeight="1">
      <c r="A1606" s="5">
        <v>1604</v>
      </c>
      <c r="B1606" s="6" t="str">
        <f>"杜正力"</f>
        <v>杜正力</v>
      </c>
      <c r="C1606" s="7" t="s">
        <v>2863</v>
      </c>
      <c r="D1606" s="7">
        <v>3454</v>
      </c>
      <c r="E1606" s="6" t="str">
        <f>"吴为旺"</f>
        <v>吴为旺</v>
      </c>
      <c r="F1606" s="7" t="s">
        <v>2864</v>
      </c>
    </row>
    <row r="1607" spans="1:6" ht="24.75" customHeight="1">
      <c r="A1607" s="5">
        <v>1605</v>
      </c>
      <c r="B1607" s="6" t="str">
        <f>"邓嘉维"</f>
        <v>邓嘉维</v>
      </c>
      <c r="C1607" s="7" t="s">
        <v>2865</v>
      </c>
      <c r="D1607" s="7">
        <v>3455</v>
      </c>
      <c r="E1607" s="6" t="str">
        <f>"邢琪"</f>
        <v>邢琪</v>
      </c>
      <c r="F1607" s="7" t="s">
        <v>2866</v>
      </c>
    </row>
    <row r="1608" spans="1:6" ht="24.75" customHeight="1">
      <c r="A1608" s="5">
        <v>1606</v>
      </c>
      <c r="B1608" s="6" t="str">
        <f>"龙玉颖"</f>
        <v>龙玉颖</v>
      </c>
      <c r="C1608" s="7" t="s">
        <v>2867</v>
      </c>
      <c r="D1608" s="7">
        <v>3456</v>
      </c>
      <c r="E1608" s="6" t="str">
        <f>"林觉鸿"</f>
        <v>林觉鸿</v>
      </c>
      <c r="F1608" s="7" t="s">
        <v>2868</v>
      </c>
    </row>
    <row r="1609" spans="1:6" ht="24.75" customHeight="1">
      <c r="A1609" s="5">
        <v>1607</v>
      </c>
      <c r="B1609" s="6" t="str">
        <f>"欧水萍"</f>
        <v>欧水萍</v>
      </c>
      <c r="C1609" s="7" t="s">
        <v>2869</v>
      </c>
      <c r="D1609" s="7">
        <v>3457</v>
      </c>
      <c r="E1609" s="6" t="str">
        <f>"王家祺"</f>
        <v>王家祺</v>
      </c>
      <c r="F1609" s="7" t="s">
        <v>2870</v>
      </c>
    </row>
    <row r="1610" spans="1:6" ht="24.75" customHeight="1">
      <c r="A1610" s="5">
        <v>1608</v>
      </c>
      <c r="B1610" s="6" t="str">
        <f>"吴心怡"</f>
        <v>吴心怡</v>
      </c>
      <c r="C1610" s="7" t="s">
        <v>2871</v>
      </c>
      <c r="D1610" s="7">
        <v>3458</v>
      </c>
      <c r="E1610" s="6" t="str">
        <f>"赵晓婵"</f>
        <v>赵晓婵</v>
      </c>
      <c r="F1610" s="7" t="s">
        <v>2872</v>
      </c>
    </row>
    <row r="1611" spans="1:6" ht="24.75" customHeight="1">
      <c r="A1611" s="5">
        <v>1609</v>
      </c>
      <c r="B1611" s="6" t="str">
        <f>"董书红"</f>
        <v>董书红</v>
      </c>
      <c r="C1611" s="7" t="s">
        <v>2873</v>
      </c>
      <c r="D1611" s="7">
        <v>3459</v>
      </c>
      <c r="E1611" s="6" t="str">
        <f>"王彩虹"</f>
        <v>王彩虹</v>
      </c>
      <c r="F1611" s="7" t="s">
        <v>2874</v>
      </c>
    </row>
    <row r="1612" spans="1:6" ht="24.75" customHeight="1">
      <c r="A1612" s="5">
        <v>1610</v>
      </c>
      <c r="B1612" s="6" t="str">
        <f>"林小丁"</f>
        <v>林小丁</v>
      </c>
      <c r="C1612" s="7" t="s">
        <v>2875</v>
      </c>
      <c r="D1612" s="7">
        <v>3460</v>
      </c>
      <c r="E1612" s="6" t="str">
        <f>"郑林娜"</f>
        <v>郑林娜</v>
      </c>
      <c r="F1612" s="7" t="s">
        <v>2876</v>
      </c>
    </row>
    <row r="1613" spans="1:6" ht="24.75" customHeight="1">
      <c r="A1613" s="5">
        <v>1611</v>
      </c>
      <c r="B1613" s="6" t="str">
        <f>"王赟赟"</f>
        <v>王赟赟</v>
      </c>
      <c r="C1613" s="7" t="s">
        <v>2877</v>
      </c>
      <c r="D1613" s="7">
        <v>3461</v>
      </c>
      <c r="E1613" s="6" t="str">
        <f>"蔡欣"</f>
        <v>蔡欣</v>
      </c>
      <c r="F1613" s="7" t="s">
        <v>2878</v>
      </c>
    </row>
    <row r="1614" spans="1:6" ht="24.75" customHeight="1">
      <c r="A1614" s="5">
        <v>1612</v>
      </c>
      <c r="B1614" s="6" t="str">
        <f>"谭泊子"</f>
        <v>谭泊子</v>
      </c>
      <c r="C1614" s="7" t="s">
        <v>2879</v>
      </c>
      <c r="D1614" s="7">
        <v>3462</v>
      </c>
      <c r="E1614" s="6" t="str">
        <f>"金洛安"</f>
        <v>金洛安</v>
      </c>
      <c r="F1614" s="7" t="s">
        <v>1418</v>
      </c>
    </row>
    <row r="1615" spans="1:6" ht="24.75" customHeight="1">
      <c r="A1615" s="5">
        <v>1613</v>
      </c>
      <c r="B1615" s="6" t="str">
        <f>"李华俊"</f>
        <v>李华俊</v>
      </c>
      <c r="C1615" s="7" t="s">
        <v>2880</v>
      </c>
      <c r="D1615" s="7">
        <v>3463</v>
      </c>
      <c r="E1615" s="6" t="str">
        <f>"秦文宽"</f>
        <v>秦文宽</v>
      </c>
      <c r="F1615" s="7" t="s">
        <v>2881</v>
      </c>
    </row>
    <row r="1616" spans="1:6" ht="24.75" customHeight="1">
      <c r="A1616" s="5">
        <v>1614</v>
      </c>
      <c r="B1616" s="6" t="str">
        <f>"赵梓瑞"</f>
        <v>赵梓瑞</v>
      </c>
      <c r="C1616" s="7" t="s">
        <v>2583</v>
      </c>
      <c r="D1616" s="7">
        <v>3464</v>
      </c>
      <c r="E1616" s="6" t="str">
        <f>"符振微"</f>
        <v>符振微</v>
      </c>
      <c r="F1616" s="7" t="s">
        <v>2882</v>
      </c>
    </row>
    <row r="1617" spans="1:6" ht="24.75" customHeight="1">
      <c r="A1617" s="5">
        <v>1615</v>
      </c>
      <c r="B1617" s="6" t="str">
        <f>"董纹静"</f>
        <v>董纹静</v>
      </c>
      <c r="C1617" s="7" t="s">
        <v>2883</v>
      </c>
      <c r="D1617" s="7">
        <v>3465</v>
      </c>
      <c r="E1617" s="6" t="str">
        <f>"符晓丹"</f>
        <v>符晓丹</v>
      </c>
      <c r="F1617" s="7" t="s">
        <v>2884</v>
      </c>
    </row>
    <row r="1618" spans="1:6" ht="24.75" customHeight="1">
      <c r="A1618" s="5">
        <v>1616</v>
      </c>
      <c r="B1618" s="6" t="str">
        <f>"庞小艳"</f>
        <v>庞小艳</v>
      </c>
      <c r="C1618" s="7" t="s">
        <v>2885</v>
      </c>
      <c r="D1618" s="7">
        <v>3466</v>
      </c>
      <c r="E1618" s="6" t="str">
        <f>"符笃训"</f>
        <v>符笃训</v>
      </c>
      <c r="F1618" s="7" t="s">
        <v>2886</v>
      </c>
    </row>
    <row r="1619" spans="1:6" ht="24.75" customHeight="1">
      <c r="A1619" s="5">
        <v>1617</v>
      </c>
      <c r="B1619" s="6" t="str">
        <f>"王冰冰"</f>
        <v>王冰冰</v>
      </c>
      <c r="C1619" s="7" t="s">
        <v>2887</v>
      </c>
      <c r="D1619" s="7">
        <v>3467</v>
      </c>
      <c r="E1619" s="6" t="str">
        <f>"吴子薇"</f>
        <v>吴子薇</v>
      </c>
      <c r="F1619" s="7" t="s">
        <v>2888</v>
      </c>
    </row>
    <row r="1620" spans="1:6" ht="24.75" customHeight="1">
      <c r="A1620" s="5">
        <v>1618</v>
      </c>
      <c r="B1620" s="6" t="str">
        <f>"王娜"</f>
        <v>王娜</v>
      </c>
      <c r="C1620" s="7" t="s">
        <v>2889</v>
      </c>
      <c r="D1620" s="7">
        <v>3468</v>
      </c>
      <c r="E1620" s="6" t="str">
        <f>"林天彩"</f>
        <v>林天彩</v>
      </c>
      <c r="F1620" s="7" t="s">
        <v>2890</v>
      </c>
    </row>
    <row r="1621" spans="1:6" ht="24.75" customHeight="1">
      <c r="A1621" s="5">
        <v>1619</v>
      </c>
      <c r="B1621" s="6" t="str">
        <f>"黄莹"</f>
        <v>黄莹</v>
      </c>
      <c r="C1621" s="7" t="s">
        <v>2891</v>
      </c>
      <c r="D1621" s="7">
        <v>3469</v>
      </c>
      <c r="E1621" s="6" t="str">
        <f>"蔡钊"</f>
        <v>蔡钊</v>
      </c>
      <c r="F1621" s="7" t="s">
        <v>2892</v>
      </c>
    </row>
    <row r="1622" spans="1:6" ht="24.75" customHeight="1">
      <c r="A1622" s="5">
        <v>1620</v>
      </c>
      <c r="B1622" s="6" t="str">
        <f>"唐娟娟"</f>
        <v>唐娟娟</v>
      </c>
      <c r="C1622" s="7" t="s">
        <v>2893</v>
      </c>
      <c r="D1622" s="7">
        <v>3470</v>
      </c>
      <c r="E1622" s="6" t="str">
        <f>"江龙标"</f>
        <v>江龙标</v>
      </c>
      <c r="F1622" s="7" t="s">
        <v>2583</v>
      </c>
    </row>
    <row r="1623" spans="1:6" ht="24.75" customHeight="1">
      <c r="A1623" s="5">
        <v>1621</v>
      </c>
      <c r="B1623" s="6" t="str">
        <f>"郑成宇"</f>
        <v>郑成宇</v>
      </c>
      <c r="C1623" s="7" t="s">
        <v>659</v>
      </c>
      <c r="D1623" s="7">
        <v>3471</v>
      </c>
      <c r="E1623" s="6" t="str">
        <f>"钟金夏"</f>
        <v>钟金夏</v>
      </c>
      <c r="F1623" s="7" t="s">
        <v>2894</v>
      </c>
    </row>
    <row r="1624" spans="1:6" ht="24.75" customHeight="1">
      <c r="A1624" s="5">
        <v>1622</v>
      </c>
      <c r="B1624" s="6" t="str">
        <f>"陈和景"</f>
        <v>陈和景</v>
      </c>
      <c r="C1624" s="7" t="s">
        <v>2895</v>
      </c>
      <c r="D1624" s="7">
        <v>3472</v>
      </c>
      <c r="E1624" s="6" t="str">
        <f>"王淑洁"</f>
        <v>王淑洁</v>
      </c>
      <c r="F1624" s="7" t="s">
        <v>2896</v>
      </c>
    </row>
    <row r="1625" spans="1:6" ht="24.75" customHeight="1">
      <c r="A1625" s="5">
        <v>1623</v>
      </c>
      <c r="B1625" s="6" t="str">
        <f>"谢雨涵"</f>
        <v>谢雨涵</v>
      </c>
      <c r="C1625" s="7" t="s">
        <v>2897</v>
      </c>
      <c r="D1625" s="7">
        <v>3473</v>
      </c>
      <c r="E1625" s="6" t="str">
        <f>"冯霞"</f>
        <v>冯霞</v>
      </c>
      <c r="F1625" s="7" t="s">
        <v>2898</v>
      </c>
    </row>
    <row r="1626" spans="1:6" ht="24.75" customHeight="1">
      <c r="A1626" s="5">
        <v>1624</v>
      </c>
      <c r="B1626" s="6" t="str">
        <f>"许佳敏"</f>
        <v>许佳敏</v>
      </c>
      <c r="C1626" s="7" t="s">
        <v>560</v>
      </c>
      <c r="D1626" s="7">
        <v>3474</v>
      </c>
      <c r="E1626" s="6" t="str">
        <f>"黄玺玮"</f>
        <v>黄玺玮</v>
      </c>
      <c r="F1626" s="7" t="s">
        <v>2899</v>
      </c>
    </row>
    <row r="1627" spans="1:6" ht="24.75" customHeight="1">
      <c r="A1627" s="5">
        <v>1625</v>
      </c>
      <c r="B1627" s="6" t="str">
        <f>"盛昭涵"</f>
        <v>盛昭涵</v>
      </c>
      <c r="C1627" s="7" t="s">
        <v>2900</v>
      </c>
      <c r="D1627" s="7">
        <v>3475</v>
      </c>
      <c r="E1627" s="6" t="str">
        <f>"黄伟"</f>
        <v>黄伟</v>
      </c>
      <c r="F1627" s="7" t="s">
        <v>2901</v>
      </c>
    </row>
    <row r="1628" spans="1:6" ht="24.75" customHeight="1">
      <c r="A1628" s="5">
        <v>1626</v>
      </c>
      <c r="B1628" s="6" t="str">
        <f>"周迅"</f>
        <v>周迅</v>
      </c>
      <c r="C1628" s="7" t="s">
        <v>2902</v>
      </c>
      <c r="D1628" s="7">
        <v>3476</v>
      </c>
      <c r="E1628" s="6" t="str">
        <f>"陈曼瑜"</f>
        <v>陈曼瑜</v>
      </c>
      <c r="F1628" s="7" t="s">
        <v>1138</v>
      </c>
    </row>
    <row r="1629" spans="1:6" ht="24.75" customHeight="1">
      <c r="A1629" s="5">
        <v>1627</v>
      </c>
      <c r="B1629" s="6" t="str">
        <f>"黄平"</f>
        <v>黄平</v>
      </c>
      <c r="C1629" s="7" t="s">
        <v>2903</v>
      </c>
      <c r="D1629" s="7">
        <v>3477</v>
      </c>
      <c r="E1629" s="6" t="str">
        <f>"辛阳洪"</f>
        <v>辛阳洪</v>
      </c>
      <c r="F1629" s="7" t="s">
        <v>759</v>
      </c>
    </row>
    <row r="1630" spans="1:6" ht="24.75" customHeight="1">
      <c r="A1630" s="5">
        <v>1628</v>
      </c>
      <c r="B1630" s="6" t="str">
        <f>"陈训健"</f>
        <v>陈训健</v>
      </c>
      <c r="C1630" s="7" t="s">
        <v>1683</v>
      </c>
      <c r="D1630" s="7">
        <v>3478</v>
      </c>
      <c r="E1630" s="6" t="str">
        <f>"冯萍"</f>
        <v>冯萍</v>
      </c>
      <c r="F1630" s="7" t="s">
        <v>2904</v>
      </c>
    </row>
    <row r="1631" spans="1:6" ht="24.75" customHeight="1">
      <c r="A1631" s="5">
        <v>1629</v>
      </c>
      <c r="B1631" s="6" t="str">
        <f>"符景彬"</f>
        <v>符景彬</v>
      </c>
      <c r="C1631" s="7" t="s">
        <v>2905</v>
      </c>
      <c r="D1631" s="7">
        <v>3479</v>
      </c>
      <c r="E1631" s="6" t="str">
        <f>"吴金芳"</f>
        <v>吴金芳</v>
      </c>
      <c r="F1631" s="7" t="s">
        <v>2906</v>
      </c>
    </row>
    <row r="1632" spans="1:6" ht="24.75" customHeight="1">
      <c r="A1632" s="5">
        <v>1630</v>
      </c>
      <c r="B1632" s="6" t="str">
        <f>"符秋叶"</f>
        <v>符秋叶</v>
      </c>
      <c r="C1632" s="7" t="s">
        <v>2907</v>
      </c>
      <c r="D1632" s="7">
        <v>3480</v>
      </c>
      <c r="E1632" s="6" t="str">
        <f>"吉秀妮"</f>
        <v>吉秀妮</v>
      </c>
      <c r="F1632" s="7" t="s">
        <v>2908</v>
      </c>
    </row>
    <row r="1633" spans="1:6" ht="24.75" customHeight="1">
      <c r="A1633" s="5">
        <v>1631</v>
      </c>
      <c r="B1633" s="6" t="str">
        <f>"苏静娴"</f>
        <v>苏静娴</v>
      </c>
      <c r="C1633" s="7" t="s">
        <v>334</v>
      </c>
      <c r="D1633" s="7">
        <v>3481</v>
      </c>
      <c r="E1633" s="6" t="str">
        <f>"冯玉波"</f>
        <v>冯玉波</v>
      </c>
      <c r="F1633" s="7" t="s">
        <v>2909</v>
      </c>
    </row>
    <row r="1634" spans="1:6" ht="24.75" customHeight="1">
      <c r="A1634" s="5">
        <v>1632</v>
      </c>
      <c r="B1634" s="6" t="str">
        <f>"孙玲芝"</f>
        <v>孙玲芝</v>
      </c>
      <c r="C1634" s="7" t="s">
        <v>2910</v>
      </c>
      <c r="D1634" s="7">
        <v>3482</v>
      </c>
      <c r="E1634" s="6" t="str">
        <f>"文雅婧"</f>
        <v>文雅婧</v>
      </c>
      <c r="F1634" s="7" t="s">
        <v>2911</v>
      </c>
    </row>
    <row r="1635" spans="1:6" ht="24.75" customHeight="1">
      <c r="A1635" s="5">
        <v>1633</v>
      </c>
      <c r="B1635" s="6" t="str">
        <f>"马艺玮"</f>
        <v>马艺玮</v>
      </c>
      <c r="C1635" s="7" t="s">
        <v>760</v>
      </c>
      <c r="D1635" s="7">
        <v>3483</v>
      </c>
      <c r="E1635" s="6" t="str">
        <f>"李佳凝"</f>
        <v>李佳凝</v>
      </c>
      <c r="F1635" s="7" t="s">
        <v>2912</v>
      </c>
    </row>
    <row r="1636" spans="1:6" ht="24.75" customHeight="1">
      <c r="A1636" s="5">
        <v>1634</v>
      </c>
      <c r="B1636" s="6" t="str">
        <f>"苏云剑"</f>
        <v>苏云剑</v>
      </c>
      <c r="C1636" s="7" t="s">
        <v>1611</v>
      </c>
      <c r="D1636" s="7">
        <v>3484</v>
      </c>
      <c r="E1636" s="6" t="str">
        <f>"赵香景"</f>
        <v>赵香景</v>
      </c>
      <c r="F1636" s="7" t="s">
        <v>2913</v>
      </c>
    </row>
    <row r="1637" spans="1:6" ht="24.75" customHeight="1">
      <c r="A1637" s="5">
        <v>1635</v>
      </c>
      <c r="B1637" s="6" t="str">
        <f>"符晨怡"</f>
        <v>符晨怡</v>
      </c>
      <c r="C1637" s="7" t="s">
        <v>2914</v>
      </c>
      <c r="D1637" s="7">
        <v>3485</v>
      </c>
      <c r="E1637" s="6" t="str">
        <f>"王和阳"</f>
        <v>王和阳</v>
      </c>
      <c r="F1637" s="7" t="s">
        <v>2915</v>
      </c>
    </row>
    <row r="1638" spans="1:6" ht="24.75" customHeight="1">
      <c r="A1638" s="5">
        <v>1636</v>
      </c>
      <c r="B1638" s="6" t="str">
        <f>"周春柳"</f>
        <v>周春柳</v>
      </c>
      <c r="C1638" s="7" t="s">
        <v>2916</v>
      </c>
      <c r="D1638" s="7">
        <v>3486</v>
      </c>
      <c r="E1638" s="6" t="str">
        <f>"翁焕春"</f>
        <v>翁焕春</v>
      </c>
      <c r="F1638" s="7" t="s">
        <v>679</v>
      </c>
    </row>
    <row r="1639" spans="1:6" ht="24.75" customHeight="1">
      <c r="A1639" s="5">
        <v>1637</v>
      </c>
      <c r="B1639" s="6" t="str">
        <f>"梁予"</f>
        <v>梁予</v>
      </c>
      <c r="C1639" s="7" t="s">
        <v>2717</v>
      </c>
      <c r="D1639" s="7">
        <v>3487</v>
      </c>
      <c r="E1639" s="6" t="str">
        <f>"吴英祥"</f>
        <v>吴英祥</v>
      </c>
      <c r="F1639" s="7" t="s">
        <v>596</v>
      </c>
    </row>
    <row r="1640" spans="1:6" ht="24.75" customHeight="1">
      <c r="A1640" s="5">
        <v>1638</v>
      </c>
      <c r="B1640" s="6" t="str">
        <f>"羊萍"</f>
        <v>羊萍</v>
      </c>
      <c r="C1640" s="7" t="s">
        <v>1915</v>
      </c>
      <c r="D1640" s="7">
        <v>3488</v>
      </c>
      <c r="E1640" s="6" t="str">
        <f>"林永基"</f>
        <v>林永基</v>
      </c>
      <c r="F1640" s="7" t="s">
        <v>1966</v>
      </c>
    </row>
    <row r="1641" spans="1:6" ht="24.75" customHeight="1">
      <c r="A1641" s="5">
        <v>1639</v>
      </c>
      <c r="B1641" s="6" t="str">
        <f>"邓显斌"</f>
        <v>邓显斌</v>
      </c>
      <c r="C1641" s="7" t="s">
        <v>2917</v>
      </c>
      <c r="D1641" s="7">
        <v>3489</v>
      </c>
      <c r="E1641" s="6" t="str">
        <f>"李小欣"</f>
        <v>李小欣</v>
      </c>
      <c r="F1641" s="7" t="s">
        <v>2918</v>
      </c>
    </row>
    <row r="1642" spans="1:6" ht="24.75" customHeight="1">
      <c r="A1642" s="5">
        <v>1640</v>
      </c>
      <c r="B1642" s="6" t="str">
        <f>"符丰麟"</f>
        <v>符丰麟</v>
      </c>
      <c r="C1642" s="7" t="s">
        <v>2919</v>
      </c>
      <c r="D1642" s="7">
        <v>3490</v>
      </c>
      <c r="E1642" s="6" t="str">
        <f>"吉胜"</f>
        <v>吉胜</v>
      </c>
      <c r="F1642" s="7" t="s">
        <v>2920</v>
      </c>
    </row>
    <row r="1643" spans="1:6" ht="24.75" customHeight="1">
      <c r="A1643" s="5">
        <v>1641</v>
      </c>
      <c r="B1643" s="6" t="str">
        <f>"唐健"</f>
        <v>唐健</v>
      </c>
      <c r="C1643" s="7" t="s">
        <v>2921</v>
      </c>
      <c r="D1643" s="7">
        <v>3491</v>
      </c>
      <c r="E1643" s="6" t="str">
        <f>"江言"</f>
        <v>江言</v>
      </c>
      <c r="F1643" s="7" t="s">
        <v>2922</v>
      </c>
    </row>
    <row r="1644" spans="1:6" ht="24.75" customHeight="1">
      <c r="A1644" s="5">
        <v>1642</v>
      </c>
      <c r="B1644" s="6" t="str">
        <f>"吴乾女"</f>
        <v>吴乾女</v>
      </c>
      <c r="C1644" s="7" t="s">
        <v>2923</v>
      </c>
      <c r="D1644" s="7">
        <v>3492</v>
      </c>
      <c r="E1644" s="6" t="str">
        <f>"文珺琦"</f>
        <v>文珺琦</v>
      </c>
      <c r="F1644" s="7" t="s">
        <v>2924</v>
      </c>
    </row>
    <row r="1645" spans="1:6" ht="24.75" customHeight="1">
      <c r="A1645" s="5">
        <v>1643</v>
      </c>
      <c r="B1645" s="6" t="str">
        <f>"陈苑"</f>
        <v>陈苑</v>
      </c>
      <c r="C1645" s="7" t="s">
        <v>2925</v>
      </c>
      <c r="D1645" s="7">
        <v>3493</v>
      </c>
      <c r="E1645" s="6" t="str">
        <f>"赵宗颂"</f>
        <v>赵宗颂</v>
      </c>
      <c r="F1645" s="7" t="s">
        <v>2926</v>
      </c>
    </row>
    <row r="1646" spans="1:6" ht="24.75" customHeight="1">
      <c r="A1646" s="5">
        <v>1644</v>
      </c>
      <c r="B1646" s="6" t="str">
        <f>"高昌丽"</f>
        <v>高昌丽</v>
      </c>
      <c r="C1646" s="7" t="s">
        <v>2927</v>
      </c>
      <c r="D1646" s="7">
        <v>3494</v>
      </c>
      <c r="E1646" s="6" t="str">
        <f>"文绕"</f>
        <v>文绕</v>
      </c>
      <c r="F1646" s="7" t="s">
        <v>2211</v>
      </c>
    </row>
    <row r="1647" spans="1:6" ht="24.75" customHeight="1">
      <c r="A1647" s="5">
        <v>1645</v>
      </c>
      <c r="B1647" s="6" t="str">
        <f>"蒋子菲"</f>
        <v>蒋子菲</v>
      </c>
      <c r="C1647" s="7" t="s">
        <v>2928</v>
      </c>
      <c r="D1647" s="7">
        <v>3495</v>
      </c>
      <c r="E1647" s="6" t="str">
        <f>"何欣姿"</f>
        <v>何欣姿</v>
      </c>
      <c r="F1647" s="7" t="s">
        <v>1103</v>
      </c>
    </row>
    <row r="1648" spans="1:6" ht="24.75" customHeight="1">
      <c r="A1648" s="5">
        <v>1646</v>
      </c>
      <c r="B1648" s="6" t="str">
        <f>"卓圆梦"</f>
        <v>卓圆梦</v>
      </c>
      <c r="C1648" s="7" t="s">
        <v>2929</v>
      </c>
      <c r="D1648" s="7">
        <v>3496</v>
      </c>
      <c r="E1648" s="6" t="str">
        <f>"吴育武"</f>
        <v>吴育武</v>
      </c>
      <c r="F1648" s="7" t="s">
        <v>2930</v>
      </c>
    </row>
    <row r="1649" spans="1:6" ht="24.75" customHeight="1">
      <c r="A1649" s="5">
        <v>1647</v>
      </c>
      <c r="B1649" s="6" t="str">
        <f>"王鑫"</f>
        <v>王鑫</v>
      </c>
      <c r="C1649" s="7" t="s">
        <v>2931</v>
      </c>
      <c r="D1649" s="7">
        <v>3497</v>
      </c>
      <c r="E1649" s="6" t="str">
        <f>"陈世智"</f>
        <v>陈世智</v>
      </c>
      <c r="F1649" s="7" t="s">
        <v>2932</v>
      </c>
    </row>
    <row r="1650" spans="1:6" ht="24.75" customHeight="1">
      <c r="A1650" s="5">
        <v>1648</v>
      </c>
      <c r="B1650" s="6" t="str">
        <f>"方翠"</f>
        <v>方翠</v>
      </c>
      <c r="C1650" s="7" t="s">
        <v>2933</v>
      </c>
      <c r="D1650" s="7">
        <v>3498</v>
      </c>
      <c r="E1650" s="6" t="str">
        <f>"吴淑汉"</f>
        <v>吴淑汉</v>
      </c>
      <c r="F1650" s="7" t="s">
        <v>2934</v>
      </c>
    </row>
    <row r="1651" spans="1:6" ht="24.75" customHeight="1">
      <c r="A1651" s="5">
        <v>1649</v>
      </c>
      <c r="B1651" s="6" t="str">
        <f>"童开玲"</f>
        <v>童开玲</v>
      </c>
      <c r="C1651" s="7" t="s">
        <v>2935</v>
      </c>
      <c r="D1651" s="7">
        <v>3499</v>
      </c>
      <c r="E1651" s="6" t="str">
        <f>"陈定汝"</f>
        <v>陈定汝</v>
      </c>
      <c r="F1651" s="7" t="s">
        <v>2283</v>
      </c>
    </row>
    <row r="1652" spans="1:6" ht="24.75" customHeight="1">
      <c r="A1652" s="5">
        <v>1650</v>
      </c>
      <c r="B1652" s="6" t="str">
        <f>"林馨悦"</f>
        <v>林馨悦</v>
      </c>
      <c r="C1652" s="7" t="s">
        <v>346</v>
      </c>
      <c r="D1652" s="7">
        <v>3500</v>
      </c>
      <c r="E1652" s="6" t="str">
        <f>"李振哲"</f>
        <v>李振哲</v>
      </c>
      <c r="F1652" s="7" t="s">
        <v>2258</v>
      </c>
    </row>
    <row r="1653" spans="1:6" ht="24.75" customHeight="1">
      <c r="A1653" s="5">
        <v>1651</v>
      </c>
      <c r="B1653" s="6" t="str">
        <f>"唐群茜"</f>
        <v>唐群茜</v>
      </c>
      <c r="C1653" s="7" t="s">
        <v>2936</v>
      </c>
      <c r="D1653" s="7">
        <v>3501</v>
      </c>
      <c r="E1653" s="6" t="str">
        <f>"符干"</f>
        <v>符干</v>
      </c>
      <c r="F1653" s="7" t="s">
        <v>2937</v>
      </c>
    </row>
    <row r="1654" spans="1:6" ht="24.75" customHeight="1">
      <c r="A1654" s="5">
        <v>1652</v>
      </c>
      <c r="B1654" s="6" t="str">
        <f>"吴金霞"</f>
        <v>吴金霞</v>
      </c>
      <c r="C1654" s="7" t="s">
        <v>2938</v>
      </c>
      <c r="D1654" s="7">
        <v>3502</v>
      </c>
      <c r="E1654" s="6" t="str">
        <f>"谢宗薇"</f>
        <v>谢宗薇</v>
      </c>
      <c r="F1654" s="7" t="s">
        <v>281</v>
      </c>
    </row>
    <row r="1655" spans="1:6" ht="24.75" customHeight="1">
      <c r="A1655" s="5">
        <v>1653</v>
      </c>
      <c r="B1655" s="6" t="str">
        <f>"林世辉"</f>
        <v>林世辉</v>
      </c>
      <c r="C1655" s="7" t="s">
        <v>2939</v>
      </c>
      <c r="D1655" s="7">
        <v>3503</v>
      </c>
      <c r="E1655" s="6" t="str">
        <f>"陈东升"</f>
        <v>陈东升</v>
      </c>
      <c r="F1655" s="7" t="s">
        <v>2940</v>
      </c>
    </row>
    <row r="1656" spans="1:6" ht="24.75" customHeight="1">
      <c r="A1656" s="5">
        <v>1654</v>
      </c>
      <c r="B1656" s="6" t="str">
        <f>"张露瑜"</f>
        <v>张露瑜</v>
      </c>
      <c r="C1656" s="7" t="s">
        <v>2941</v>
      </c>
      <c r="D1656" s="7">
        <v>3504</v>
      </c>
      <c r="E1656" s="6" t="str">
        <f>"陈一菁"</f>
        <v>陈一菁</v>
      </c>
      <c r="F1656" s="7" t="s">
        <v>2942</v>
      </c>
    </row>
    <row r="1657" spans="1:6" ht="24.75" customHeight="1">
      <c r="A1657" s="5">
        <v>1655</v>
      </c>
      <c r="B1657" s="6" t="str">
        <f>"梁小南"</f>
        <v>梁小南</v>
      </c>
      <c r="C1657" s="7" t="s">
        <v>2943</v>
      </c>
      <c r="D1657" s="7">
        <v>3505</v>
      </c>
      <c r="E1657" s="6" t="str">
        <f>"邢圣业"</f>
        <v>邢圣业</v>
      </c>
      <c r="F1657" s="7" t="s">
        <v>2944</v>
      </c>
    </row>
    <row r="1658" spans="1:6" ht="24.75" customHeight="1">
      <c r="A1658" s="5">
        <v>1656</v>
      </c>
      <c r="B1658" s="6" t="str">
        <f>"陈虹"</f>
        <v>陈虹</v>
      </c>
      <c r="C1658" s="7" t="s">
        <v>2945</v>
      </c>
      <c r="D1658" s="7">
        <v>3506</v>
      </c>
      <c r="E1658" s="6" t="str">
        <f>"罗长智"</f>
        <v>罗长智</v>
      </c>
      <c r="F1658" s="7" t="s">
        <v>2946</v>
      </c>
    </row>
    <row r="1659" spans="1:6" ht="24.75" customHeight="1">
      <c r="A1659" s="5">
        <v>1657</v>
      </c>
      <c r="B1659" s="6" t="str">
        <f>"汤运环"</f>
        <v>汤运环</v>
      </c>
      <c r="C1659" s="7" t="s">
        <v>2947</v>
      </c>
      <c r="D1659" s="7">
        <v>3507</v>
      </c>
      <c r="E1659" s="6" t="str">
        <f>"李汝健"</f>
        <v>李汝健</v>
      </c>
      <c r="F1659" s="7" t="s">
        <v>1376</v>
      </c>
    </row>
    <row r="1660" spans="1:6" ht="24.75" customHeight="1">
      <c r="A1660" s="5">
        <v>1658</v>
      </c>
      <c r="B1660" s="6" t="str">
        <f>"潘莹"</f>
        <v>潘莹</v>
      </c>
      <c r="C1660" s="7" t="s">
        <v>1729</v>
      </c>
      <c r="D1660" s="7">
        <v>3508</v>
      </c>
      <c r="E1660" s="6" t="str">
        <f>"林敏亮"</f>
        <v>林敏亮</v>
      </c>
      <c r="F1660" s="7" t="s">
        <v>2948</v>
      </c>
    </row>
    <row r="1661" spans="1:6" ht="24.75" customHeight="1">
      <c r="A1661" s="5">
        <v>1659</v>
      </c>
      <c r="B1661" s="6" t="str">
        <f>"连晓雨"</f>
        <v>连晓雨</v>
      </c>
      <c r="C1661" s="7" t="s">
        <v>2949</v>
      </c>
      <c r="D1661" s="7">
        <v>3509</v>
      </c>
      <c r="E1661" s="6" t="str">
        <f>"陈政燃"</f>
        <v>陈政燃</v>
      </c>
      <c r="F1661" s="7" t="s">
        <v>2950</v>
      </c>
    </row>
    <row r="1662" spans="1:6" ht="24.75" customHeight="1">
      <c r="A1662" s="5">
        <v>1660</v>
      </c>
      <c r="B1662" s="6" t="str">
        <f>"何日美"</f>
        <v>何日美</v>
      </c>
      <c r="C1662" s="7" t="s">
        <v>2951</v>
      </c>
      <c r="D1662" s="7">
        <v>3510</v>
      </c>
      <c r="E1662" s="6" t="str">
        <f>"唐树玲"</f>
        <v>唐树玲</v>
      </c>
      <c r="F1662" s="7" t="s">
        <v>2952</v>
      </c>
    </row>
    <row r="1663" spans="1:6" ht="24.75" customHeight="1">
      <c r="A1663" s="5">
        <v>1661</v>
      </c>
      <c r="B1663" s="6" t="str">
        <f>"陈桂苹"</f>
        <v>陈桂苹</v>
      </c>
      <c r="C1663" s="7" t="s">
        <v>2953</v>
      </c>
      <c r="D1663" s="7">
        <v>3511</v>
      </c>
      <c r="E1663" s="6" t="str">
        <f>"王莹"</f>
        <v>王莹</v>
      </c>
      <c r="F1663" s="7" t="s">
        <v>2954</v>
      </c>
    </row>
    <row r="1664" spans="1:6" ht="24.75" customHeight="1">
      <c r="A1664" s="5">
        <v>1662</v>
      </c>
      <c r="B1664" s="6" t="str">
        <f>"陈海佳"</f>
        <v>陈海佳</v>
      </c>
      <c r="C1664" s="7" t="s">
        <v>2955</v>
      </c>
      <c r="D1664" s="7">
        <v>3512</v>
      </c>
      <c r="E1664" s="6" t="str">
        <f>"曾意"</f>
        <v>曾意</v>
      </c>
      <c r="F1664" s="7" t="s">
        <v>2956</v>
      </c>
    </row>
    <row r="1665" spans="1:6" ht="24.75" customHeight="1">
      <c r="A1665" s="5">
        <v>1663</v>
      </c>
      <c r="B1665" s="6" t="str">
        <f>"杨望"</f>
        <v>杨望</v>
      </c>
      <c r="C1665" s="7" t="s">
        <v>2957</v>
      </c>
      <c r="D1665" s="7">
        <v>3513</v>
      </c>
      <c r="E1665" s="6" t="str">
        <f>"林清浪"</f>
        <v>林清浪</v>
      </c>
      <c r="F1665" s="7" t="s">
        <v>2958</v>
      </c>
    </row>
    <row r="1666" spans="1:6" ht="24.75" customHeight="1">
      <c r="A1666" s="5">
        <v>1664</v>
      </c>
      <c r="B1666" s="6" t="str">
        <f>"王文萃"</f>
        <v>王文萃</v>
      </c>
      <c r="C1666" s="7" t="s">
        <v>2959</v>
      </c>
      <c r="D1666" s="7">
        <v>3514</v>
      </c>
      <c r="E1666" s="6" t="str">
        <f>"符式军"</f>
        <v>符式军</v>
      </c>
      <c r="F1666" s="7" t="s">
        <v>2960</v>
      </c>
    </row>
    <row r="1667" spans="1:6" ht="24.75" customHeight="1">
      <c r="A1667" s="5">
        <v>1665</v>
      </c>
      <c r="B1667" s="6" t="str">
        <f>"曾文曼"</f>
        <v>曾文曼</v>
      </c>
      <c r="C1667" s="7" t="s">
        <v>2961</v>
      </c>
      <c r="D1667" s="7">
        <v>3515</v>
      </c>
      <c r="E1667" s="6" t="str">
        <f>"陈宗琪"</f>
        <v>陈宗琪</v>
      </c>
      <c r="F1667" s="7" t="s">
        <v>2962</v>
      </c>
    </row>
    <row r="1668" spans="1:6" ht="24.75" customHeight="1">
      <c r="A1668" s="5">
        <v>1666</v>
      </c>
      <c r="B1668" s="6" t="str">
        <f>"羊维强"</f>
        <v>羊维强</v>
      </c>
      <c r="C1668" s="7" t="s">
        <v>2963</v>
      </c>
      <c r="D1668" s="7">
        <v>3516</v>
      </c>
      <c r="E1668" s="6" t="str">
        <f>"吕敏"</f>
        <v>吕敏</v>
      </c>
      <c r="F1668" s="7" t="s">
        <v>2964</v>
      </c>
    </row>
    <row r="1669" spans="1:6" ht="24.75" customHeight="1">
      <c r="A1669" s="5">
        <v>1667</v>
      </c>
      <c r="B1669" s="6" t="str">
        <f>"文晓"</f>
        <v>文晓</v>
      </c>
      <c r="C1669" s="7" t="s">
        <v>2965</v>
      </c>
      <c r="D1669" s="7">
        <v>3517</v>
      </c>
      <c r="E1669" s="6" t="str">
        <f>"张丽娇"</f>
        <v>张丽娇</v>
      </c>
      <c r="F1669" s="7" t="s">
        <v>2966</v>
      </c>
    </row>
    <row r="1670" spans="1:6" ht="24.75" customHeight="1">
      <c r="A1670" s="5">
        <v>1668</v>
      </c>
      <c r="B1670" s="6" t="str">
        <f>"陈梅梅"</f>
        <v>陈梅梅</v>
      </c>
      <c r="C1670" s="7" t="s">
        <v>2967</v>
      </c>
      <c r="D1670" s="7">
        <v>3518</v>
      </c>
      <c r="E1670" s="6" t="str">
        <f>"陈福义"</f>
        <v>陈福义</v>
      </c>
      <c r="F1670" s="7" t="s">
        <v>625</v>
      </c>
    </row>
    <row r="1671" spans="1:6" ht="24.75" customHeight="1">
      <c r="A1671" s="5">
        <v>1669</v>
      </c>
      <c r="B1671" s="6" t="str">
        <f>"曾敏"</f>
        <v>曾敏</v>
      </c>
      <c r="C1671" s="7" t="s">
        <v>2336</v>
      </c>
      <c r="D1671" s="7">
        <v>3519</v>
      </c>
      <c r="E1671" s="6" t="str">
        <f>"黎上佐"</f>
        <v>黎上佐</v>
      </c>
      <c r="F1671" s="7" t="s">
        <v>2968</v>
      </c>
    </row>
    <row r="1672" spans="1:6" ht="24.75" customHeight="1">
      <c r="A1672" s="5">
        <v>1670</v>
      </c>
      <c r="B1672" s="6" t="str">
        <f>"吴丽银"</f>
        <v>吴丽银</v>
      </c>
      <c r="C1672" s="7" t="s">
        <v>2969</v>
      </c>
      <c r="D1672" s="7">
        <v>3520</v>
      </c>
      <c r="E1672" s="6" t="str">
        <f>"赵明鹏"</f>
        <v>赵明鹏</v>
      </c>
      <c r="F1672" s="7" t="s">
        <v>2726</v>
      </c>
    </row>
    <row r="1673" spans="1:6" ht="24.75" customHeight="1">
      <c r="A1673" s="5">
        <v>1671</v>
      </c>
      <c r="B1673" s="6" t="str">
        <f>"韩任飞"</f>
        <v>韩任飞</v>
      </c>
      <c r="C1673" s="7" t="s">
        <v>2970</v>
      </c>
      <c r="D1673" s="7">
        <v>3521</v>
      </c>
      <c r="E1673" s="6" t="str">
        <f>"许燕芬"</f>
        <v>许燕芬</v>
      </c>
      <c r="F1673" s="7" t="s">
        <v>2971</v>
      </c>
    </row>
    <row r="1674" spans="1:6" ht="24.75" customHeight="1">
      <c r="A1674" s="5">
        <v>1672</v>
      </c>
      <c r="B1674" s="6" t="str">
        <f>"卓千莹"</f>
        <v>卓千莹</v>
      </c>
      <c r="C1674" s="7" t="s">
        <v>2972</v>
      </c>
      <c r="D1674" s="7">
        <v>3522</v>
      </c>
      <c r="E1674" s="6" t="str">
        <f>"张汉彪"</f>
        <v>张汉彪</v>
      </c>
      <c r="F1674" s="7" t="s">
        <v>2973</v>
      </c>
    </row>
    <row r="1675" spans="1:6" ht="24.75" customHeight="1">
      <c r="A1675" s="5">
        <v>1673</v>
      </c>
      <c r="B1675" s="6" t="str">
        <f>"王宏宇"</f>
        <v>王宏宇</v>
      </c>
      <c r="C1675" s="7" t="s">
        <v>2974</v>
      </c>
      <c r="D1675" s="7">
        <v>3523</v>
      </c>
      <c r="E1675" s="6" t="str">
        <f>"林雪芳"</f>
        <v>林雪芳</v>
      </c>
      <c r="F1675" s="7" t="s">
        <v>2975</v>
      </c>
    </row>
    <row r="1676" spans="1:6" ht="24.75" customHeight="1">
      <c r="A1676" s="5">
        <v>1674</v>
      </c>
      <c r="B1676" s="6" t="str">
        <f>"曾广顺"</f>
        <v>曾广顺</v>
      </c>
      <c r="C1676" s="7" t="s">
        <v>2976</v>
      </c>
      <c r="D1676" s="7">
        <v>3524</v>
      </c>
      <c r="E1676" s="6" t="str">
        <f>"薛本儒"</f>
        <v>薛本儒</v>
      </c>
      <c r="F1676" s="7" t="s">
        <v>2377</v>
      </c>
    </row>
    <row r="1677" spans="1:6" ht="24.75" customHeight="1">
      <c r="A1677" s="5">
        <v>1675</v>
      </c>
      <c r="B1677" s="6" t="str">
        <f>"张诗沛"</f>
        <v>张诗沛</v>
      </c>
      <c r="C1677" s="7" t="s">
        <v>2977</v>
      </c>
      <c r="D1677" s="7">
        <v>3525</v>
      </c>
      <c r="E1677" s="6" t="str">
        <f>"吴铁惠"</f>
        <v>吴铁惠</v>
      </c>
      <c r="F1677" s="7" t="s">
        <v>2978</v>
      </c>
    </row>
    <row r="1678" spans="1:6" ht="24.75" customHeight="1">
      <c r="A1678" s="5">
        <v>1676</v>
      </c>
      <c r="B1678" s="6" t="str">
        <f>"刘晓婵"</f>
        <v>刘晓婵</v>
      </c>
      <c r="C1678" s="7" t="s">
        <v>2979</v>
      </c>
      <c r="D1678" s="7">
        <v>3526</v>
      </c>
      <c r="E1678" s="6" t="str">
        <f>"郭晓恩"</f>
        <v>郭晓恩</v>
      </c>
      <c r="F1678" s="7" t="s">
        <v>2472</v>
      </c>
    </row>
    <row r="1679" spans="1:6" ht="24.75" customHeight="1">
      <c r="A1679" s="5">
        <v>1677</v>
      </c>
      <c r="B1679" s="6" t="str">
        <f>"符雅丹"</f>
        <v>符雅丹</v>
      </c>
      <c r="C1679" s="7" t="s">
        <v>2980</v>
      </c>
      <c r="D1679" s="7">
        <v>3527</v>
      </c>
      <c r="E1679" s="6" t="str">
        <f>"杜昌绩"</f>
        <v>杜昌绩</v>
      </c>
      <c r="F1679" s="7" t="s">
        <v>2981</v>
      </c>
    </row>
    <row r="1680" spans="1:6" ht="24.75" customHeight="1">
      <c r="A1680" s="5">
        <v>1678</v>
      </c>
      <c r="B1680" s="6" t="str">
        <f>"高泽恒"</f>
        <v>高泽恒</v>
      </c>
      <c r="C1680" s="7" t="s">
        <v>2982</v>
      </c>
      <c r="D1680" s="7">
        <v>3528</v>
      </c>
      <c r="E1680" s="6" t="str">
        <f>"杜春娜"</f>
        <v>杜春娜</v>
      </c>
      <c r="F1680" s="7" t="s">
        <v>2983</v>
      </c>
    </row>
    <row r="1681" spans="1:6" ht="24.75" customHeight="1">
      <c r="A1681" s="5">
        <v>1679</v>
      </c>
      <c r="B1681" s="6" t="str">
        <f>"杨云倩"</f>
        <v>杨云倩</v>
      </c>
      <c r="C1681" s="7" t="s">
        <v>2984</v>
      </c>
      <c r="D1681" s="7">
        <v>3529</v>
      </c>
      <c r="E1681" s="6" t="str">
        <f>"李汉珑"</f>
        <v>李汉珑</v>
      </c>
      <c r="F1681" s="7" t="s">
        <v>2985</v>
      </c>
    </row>
    <row r="1682" spans="1:6" ht="24.75" customHeight="1">
      <c r="A1682" s="5">
        <v>1680</v>
      </c>
      <c r="B1682" s="6" t="str">
        <f>"梁小奕"</f>
        <v>梁小奕</v>
      </c>
      <c r="C1682" s="7" t="s">
        <v>2986</v>
      </c>
      <c r="D1682" s="7">
        <v>3530</v>
      </c>
      <c r="E1682" s="6" t="str">
        <f>"卓雪玉"</f>
        <v>卓雪玉</v>
      </c>
      <c r="F1682" s="7" t="s">
        <v>2987</v>
      </c>
    </row>
    <row r="1683" spans="1:6" ht="24.75" customHeight="1">
      <c r="A1683" s="5">
        <v>1681</v>
      </c>
      <c r="B1683" s="6" t="str">
        <f>"吴丽娴"</f>
        <v>吴丽娴</v>
      </c>
      <c r="C1683" s="7" t="s">
        <v>2988</v>
      </c>
      <c r="D1683" s="7">
        <v>3531</v>
      </c>
      <c r="E1683" s="6" t="str">
        <f>"王玉琳"</f>
        <v>王玉琳</v>
      </c>
      <c r="F1683" s="7" t="s">
        <v>2989</v>
      </c>
    </row>
    <row r="1684" spans="1:6" ht="24.75" customHeight="1">
      <c r="A1684" s="5">
        <v>1682</v>
      </c>
      <c r="B1684" s="6" t="str">
        <f>"吴玉姑"</f>
        <v>吴玉姑</v>
      </c>
      <c r="C1684" s="7" t="s">
        <v>2990</v>
      </c>
      <c r="D1684" s="7">
        <v>3532</v>
      </c>
      <c r="E1684" s="6" t="str">
        <f>"夏高龙"</f>
        <v>夏高龙</v>
      </c>
      <c r="F1684" s="7" t="s">
        <v>2991</v>
      </c>
    </row>
    <row r="1685" spans="1:6" ht="24.75" customHeight="1">
      <c r="A1685" s="5">
        <v>1683</v>
      </c>
      <c r="B1685" s="6" t="str">
        <f>"陈婷"</f>
        <v>陈婷</v>
      </c>
      <c r="C1685" s="7" t="s">
        <v>2791</v>
      </c>
      <c r="D1685" s="7">
        <v>3533</v>
      </c>
      <c r="E1685" s="6" t="str">
        <f>"林宇翔"</f>
        <v>林宇翔</v>
      </c>
      <c r="F1685" s="7" t="s">
        <v>860</v>
      </c>
    </row>
    <row r="1686" spans="1:6" ht="24.75" customHeight="1">
      <c r="A1686" s="5">
        <v>1684</v>
      </c>
      <c r="B1686" s="6" t="str">
        <f>"李蕊"</f>
        <v>李蕊</v>
      </c>
      <c r="C1686" s="7" t="s">
        <v>2992</v>
      </c>
      <c r="D1686" s="7">
        <v>3534</v>
      </c>
      <c r="E1686" s="6" t="str">
        <f>"王禄铭"</f>
        <v>王禄铭</v>
      </c>
      <c r="F1686" s="7" t="s">
        <v>2993</v>
      </c>
    </row>
    <row r="1687" spans="1:6" ht="24.75" customHeight="1">
      <c r="A1687" s="5">
        <v>1685</v>
      </c>
      <c r="B1687" s="6" t="str">
        <f>"王婧婧"</f>
        <v>王婧婧</v>
      </c>
      <c r="C1687" s="7" t="s">
        <v>2994</v>
      </c>
      <c r="D1687" s="7">
        <v>3535</v>
      </c>
      <c r="E1687" s="6" t="str">
        <f>"林俊彦"</f>
        <v>林俊彦</v>
      </c>
      <c r="F1687" s="7" t="s">
        <v>1767</v>
      </c>
    </row>
    <row r="1688" spans="1:6" ht="24.75" customHeight="1">
      <c r="A1688" s="5">
        <v>1686</v>
      </c>
      <c r="B1688" s="6" t="str">
        <f>"王宁宁"</f>
        <v>王宁宁</v>
      </c>
      <c r="C1688" s="7" t="s">
        <v>2995</v>
      </c>
      <c r="D1688" s="7">
        <v>3536</v>
      </c>
      <c r="E1688" s="6" t="str">
        <f>"邢增龙"</f>
        <v>邢增龙</v>
      </c>
      <c r="F1688" s="7" t="s">
        <v>1543</v>
      </c>
    </row>
    <row r="1689" spans="1:6" ht="24.75" customHeight="1">
      <c r="A1689" s="5">
        <v>1687</v>
      </c>
      <c r="B1689" s="6" t="str">
        <f>"王添"</f>
        <v>王添</v>
      </c>
      <c r="C1689" s="7" t="s">
        <v>2996</v>
      </c>
      <c r="D1689" s="7">
        <v>3537</v>
      </c>
      <c r="E1689" s="6" t="str">
        <f>"曾伟文"</f>
        <v>曾伟文</v>
      </c>
      <c r="F1689" s="7" t="s">
        <v>2997</v>
      </c>
    </row>
    <row r="1690" spans="1:6" ht="24.75" customHeight="1">
      <c r="A1690" s="5">
        <v>1688</v>
      </c>
      <c r="B1690" s="6" t="str">
        <f>"张子薇"</f>
        <v>张子薇</v>
      </c>
      <c r="C1690" s="7" t="s">
        <v>2446</v>
      </c>
      <c r="D1690" s="7">
        <v>3538</v>
      </c>
      <c r="E1690" s="6" t="str">
        <f>"王利谋"</f>
        <v>王利谋</v>
      </c>
      <c r="F1690" s="7" t="s">
        <v>2998</v>
      </c>
    </row>
    <row r="1691" spans="1:6" ht="24.75" customHeight="1">
      <c r="A1691" s="5">
        <v>1689</v>
      </c>
      <c r="B1691" s="6" t="str">
        <f>"王川"</f>
        <v>王川</v>
      </c>
      <c r="C1691" s="7" t="s">
        <v>2999</v>
      </c>
      <c r="D1691" s="7">
        <v>3539</v>
      </c>
      <c r="E1691" s="6" t="str">
        <f>"黄威森"</f>
        <v>黄威森</v>
      </c>
      <c r="F1691" s="7" t="s">
        <v>3000</v>
      </c>
    </row>
    <row r="1692" spans="1:6" ht="24.75" customHeight="1">
      <c r="A1692" s="5">
        <v>1690</v>
      </c>
      <c r="B1692" s="6" t="str">
        <f>"王小云"</f>
        <v>王小云</v>
      </c>
      <c r="C1692" s="7" t="s">
        <v>3001</v>
      </c>
      <c r="D1692" s="7">
        <v>3540</v>
      </c>
      <c r="E1692" s="6" t="str">
        <f>"王思贻"</f>
        <v>王思贻</v>
      </c>
      <c r="F1692" s="7" t="s">
        <v>3002</v>
      </c>
    </row>
    <row r="1693" spans="1:6" ht="24.75" customHeight="1">
      <c r="A1693" s="5">
        <v>1691</v>
      </c>
      <c r="B1693" s="6" t="str">
        <f>"徐佩莹"</f>
        <v>徐佩莹</v>
      </c>
      <c r="C1693" s="7" t="s">
        <v>3003</v>
      </c>
      <c r="D1693" s="7">
        <v>3541</v>
      </c>
      <c r="E1693" s="6" t="str">
        <f>"蒲才喜"</f>
        <v>蒲才喜</v>
      </c>
      <c r="F1693" s="7" t="s">
        <v>3004</v>
      </c>
    </row>
    <row r="1694" spans="1:6" ht="24.75" customHeight="1">
      <c r="A1694" s="5">
        <v>1692</v>
      </c>
      <c r="B1694" s="6" t="str">
        <f>"张丽芬"</f>
        <v>张丽芬</v>
      </c>
      <c r="C1694" s="7" t="s">
        <v>3005</v>
      </c>
      <c r="D1694" s="7">
        <v>3542</v>
      </c>
      <c r="E1694" s="6" t="str">
        <f>"符振钱"</f>
        <v>符振钱</v>
      </c>
      <c r="F1694" s="7" t="s">
        <v>3006</v>
      </c>
    </row>
    <row r="1695" spans="1:6" ht="24.75" customHeight="1">
      <c r="A1695" s="5">
        <v>1693</v>
      </c>
      <c r="B1695" s="6" t="str">
        <f>"邱虹蓉"</f>
        <v>邱虹蓉</v>
      </c>
      <c r="C1695" s="7" t="s">
        <v>3007</v>
      </c>
      <c r="D1695" s="7">
        <v>3543</v>
      </c>
      <c r="E1695" s="6" t="str">
        <f>"许声俊"</f>
        <v>许声俊</v>
      </c>
      <c r="F1695" s="7" t="s">
        <v>3008</v>
      </c>
    </row>
    <row r="1696" spans="1:6" ht="24.75" customHeight="1">
      <c r="A1696" s="5">
        <v>1694</v>
      </c>
      <c r="B1696" s="6" t="str">
        <f>"陈淑金"</f>
        <v>陈淑金</v>
      </c>
      <c r="C1696" s="7" t="s">
        <v>3009</v>
      </c>
      <c r="D1696" s="7">
        <v>3544</v>
      </c>
      <c r="E1696" s="6" t="str">
        <f>"叶冬晴"</f>
        <v>叶冬晴</v>
      </c>
      <c r="F1696" s="7" t="s">
        <v>3010</v>
      </c>
    </row>
    <row r="1697" spans="1:6" ht="24.75" customHeight="1">
      <c r="A1697" s="5">
        <v>1695</v>
      </c>
      <c r="B1697" s="6" t="str">
        <f>"蔡倩妹"</f>
        <v>蔡倩妹</v>
      </c>
      <c r="C1697" s="7" t="s">
        <v>3011</v>
      </c>
      <c r="D1697" s="7">
        <v>3545</v>
      </c>
      <c r="E1697" s="6" t="str">
        <f>"孙有干"</f>
        <v>孙有干</v>
      </c>
      <c r="F1697" s="7" t="s">
        <v>3012</v>
      </c>
    </row>
    <row r="1698" spans="1:6" ht="24.75" customHeight="1">
      <c r="A1698" s="5">
        <v>1696</v>
      </c>
      <c r="B1698" s="6" t="str">
        <f>"颜秀娟"</f>
        <v>颜秀娟</v>
      </c>
      <c r="C1698" s="7" t="s">
        <v>3013</v>
      </c>
      <c r="D1698" s="7">
        <v>3546</v>
      </c>
      <c r="E1698" s="6" t="str">
        <f>"郑雪茹"</f>
        <v>郑雪茹</v>
      </c>
      <c r="F1698" s="7" t="s">
        <v>2194</v>
      </c>
    </row>
    <row r="1699" spans="1:6" ht="24.75" customHeight="1">
      <c r="A1699" s="5">
        <v>1697</v>
      </c>
      <c r="B1699" s="6" t="str">
        <f>"蒙亚妹"</f>
        <v>蒙亚妹</v>
      </c>
      <c r="C1699" s="7" t="s">
        <v>3014</v>
      </c>
      <c r="D1699" s="7">
        <v>3547</v>
      </c>
      <c r="E1699" s="6" t="str">
        <f>"苏帅荣"</f>
        <v>苏帅荣</v>
      </c>
      <c r="F1699" s="7" t="s">
        <v>3015</v>
      </c>
    </row>
    <row r="1700" spans="1:6" ht="24.75" customHeight="1">
      <c r="A1700" s="5">
        <v>1698</v>
      </c>
      <c r="B1700" s="6" t="str">
        <f>"文柳柳"</f>
        <v>文柳柳</v>
      </c>
      <c r="C1700" s="7" t="s">
        <v>3016</v>
      </c>
      <c r="D1700" s="7">
        <v>3548</v>
      </c>
      <c r="E1700" s="6" t="str">
        <f>"李正乔"</f>
        <v>李正乔</v>
      </c>
      <c r="F1700" s="7" t="s">
        <v>3017</v>
      </c>
    </row>
    <row r="1701" spans="1:6" ht="24.75" customHeight="1">
      <c r="A1701" s="5">
        <v>1699</v>
      </c>
      <c r="B1701" s="6" t="str">
        <f>"吴育婷"</f>
        <v>吴育婷</v>
      </c>
      <c r="C1701" s="7" t="s">
        <v>3018</v>
      </c>
      <c r="D1701" s="7">
        <v>3549</v>
      </c>
      <c r="E1701" s="6" t="str">
        <f>"陈保春"</f>
        <v>陈保春</v>
      </c>
      <c r="F1701" s="7" t="s">
        <v>3019</v>
      </c>
    </row>
    <row r="1702" spans="1:6" ht="24.75" customHeight="1">
      <c r="A1702" s="5">
        <v>1700</v>
      </c>
      <c r="B1702" s="6" t="str">
        <f>"李碧蕊"</f>
        <v>李碧蕊</v>
      </c>
      <c r="C1702" s="7" t="s">
        <v>3020</v>
      </c>
      <c r="D1702" s="7">
        <v>3550</v>
      </c>
      <c r="E1702" s="6" t="str">
        <f>"林树肃"</f>
        <v>林树肃</v>
      </c>
      <c r="F1702" s="7" t="s">
        <v>3021</v>
      </c>
    </row>
    <row r="1703" spans="1:6" ht="24.75" customHeight="1">
      <c r="A1703" s="5">
        <v>1701</v>
      </c>
      <c r="B1703" s="6" t="str">
        <f>"杨大桢"</f>
        <v>杨大桢</v>
      </c>
      <c r="C1703" s="7" t="s">
        <v>3022</v>
      </c>
      <c r="D1703" s="7">
        <v>3551</v>
      </c>
      <c r="E1703" s="6" t="str">
        <f>"张乔植"</f>
        <v>张乔植</v>
      </c>
      <c r="F1703" s="7" t="s">
        <v>3023</v>
      </c>
    </row>
    <row r="1704" spans="1:6" ht="24.75" customHeight="1">
      <c r="A1704" s="5">
        <v>1702</v>
      </c>
      <c r="B1704" s="6" t="str">
        <f>"王芮"</f>
        <v>王芮</v>
      </c>
      <c r="C1704" s="7" t="s">
        <v>47</v>
      </c>
      <c r="D1704" s="7">
        <v>3552</v>
      </c>
      <c r="E1704" s="6" t="str">
        <f>"吴菲菲"</f>
        <v>吴菲菲</v>
      </c>
      <c r="F1704" s="7" t="s">
        <v>3024</v>
      </c>
    </row>
    <row r="1705" spans="1:6" ht="24.75" customHeight="1">
      <c r="A1705" s="5">
        <v>1703</v>
      </c>
      <c r="B1705" s="6" t="str">
        <f>"朱丽虹"</f>
        <v>朱丽虹</v>
      </c>
      <c r="C1705" s="7" t="s">
        <v>3025</v>
      </c>
      <c r="D1705" s="7">
        <v>3553</v>
      </c>
      <c r="E1705" s="6" t="str">
        <f>"孙巧娟"</f>
        <v>孙巧娟</v>
      </c>
      <c r="F1705" s="7" t="s">
        <v>3026</v>
      </c>
    </row>
    <row r="1706" spans="1:6" ht="24.75" customHeight="1">
      <c r="A1706" s="5">
        <v>1704</v>
      </c>
      <c r="B1706" s="6" t="str">
        <f>"李雨芊"</f>
        <v>李雨芊</v>
      </c>
      <c r="C1706" s="7" t="s">
        <v>3027</v>
      </c>
      <c r="D1706" s="7">
        <v>3554</v>
      </c>
      <c r="E1706" s="6" t="str">
        <f>"张宇"</f>
        <v>张宇</v>
      </c>
      <c r="F1706" s="7" t="s">
        <v>3028</v>
      </c>
    </row>
    <row r="1707" spans="1:6" ht="24.75" customHeight="1">
      <c r="A1707" s="5">
        <v>1705</v>
      </c>
      <c r="B1707" s="6" t="str">
        <f>"李昌是"</f>
        <v>李昌是</v>
      </c>
      <c r="C1707" s="7" t="s">
        <v>3029</v>
      </c>
      <c r="D1707" s="7">
        <v>3555</v>
      </c>
      <c r="E1707" s="6" t="str">
        <f>"王家辉"</f>
        <v>王家辉</v>
      </c>
      <c r="F1707" s="7" t="s">
        <v>3030</v>
      </c>
    </row>
    <row r="1708" spans="1:6" ht="24.75" customHeight="1">
      <c r="A1708" s="5">
        <v>1706</v>
      </c>
      <c r="B1708" s="6" t="str">
        <f>"林诗婷"</f>
        <v>林诗婷</v>
      </c>
      <c r="C1708" s="7" t="s">
        <v>3031</v>
      </c>
      <c r="D1708" s="7">
        <v>3556</v>
      </c>
      <c r="E1708" s="6" t="str">
        <f>"林智"</f>
        <v>林智</v>
      </c>
      <c r="F1708" s="7" t="s">
        <v>3032</v>
      </c>
    </row>
    <row r="1709" spans="1:6" ht="24.75" customHeight="1">
      <c r="A1709" s="5">
        <v>1707</v>
      </c>
      <c r="B1709" s="6" t="str">
        <f>"梁琼妹"</f>
        <v>梁琼妹</v>
      </c>
      <c r="C1709" s="7" t="s">
        <v>706</v>
      </c>
      <c r="D1709" s="7">
        <v>3557</v>
      </c>
      <c r="E1709" s="6" t="str">
        <f>"王开道"</f>
        <v>王开道</v>
      </c>
      <c r="F1709" s="7" t="s">
        <v>3033</v>
      </c>
    </row>
    <row r="1710" spans="1:6" ht="24.75" customHeight="1">
      <c r="A1710" s="5">
        <v>1708</v>
      </c>
      <c r="B1710" s="6" t="str">
        <f>"符海灵"</f>
        <v>符海灵</v>
      </c>
      <c r="C1710" s="7" t="s">
        <v>3034</v>
      </c>
      <c r="D1710" s="7">
        <v>3558</v>
      </c>
      <c r="E1710" s="6" t="str">
        <f>"李超龙"</f>
        <v>李超龙</v>
      </c>
      <c r="F1710" s="7" t="s">
        <v>3035</v>
      </c>
    </row>
    <row r="1711" spans="1:6" ht="24.75" customHeight="1">
      <c r="A1711" s="5">
        <v>1709</v>
      </c>
      <c r="B1711" s="6" t="str">
        <f>"高美婷"</f>
        <v>高美婷</v>
      </c>
      <c r="C1711" s="7" t="s">
        <v>3036</v>
      </c>
      <c r="D1711" s="7">
        <v>3559</v>
      </c>
      <c r="E1711" s="6" t="str">
        <f>"吉世宁"</f>
        <v>吉世宁</v>
      </c>
      <c r="F1711" s="7" t="s">
        <v>3037</v>
      </c>
    </row>
    <row r="1712" spans="1:6" ht="24.75" customHeight="1">
      <c r="A1712" s="5">
        <v>1710</v>
      </c>
      <c r="B1712" s="6" t="str">
        <f>"薛毓松"</f>
        <v>薛毓松</v>
      </c>
      <c r="C1712" s="7" t="s">
        <v>3038</v>
      </c>
      <c r="D1712" s="7">
        <v>3560</v>
      </c>
      <c r="E1712" s="6" t="str">
        <f>"王吉锐"</f>
        <v>王吉锐</v>
      </c>
      <c r="F1712" s="7" t="s">
        <v>3039</v>
      </c>
    </row>
    <row r="1713" spans="1:6" ht="24.75" customHeight="1">
      <c r="A1713" s="5">
        <v>1711</v>
      </c>
      <c r="B1713" s="6" t="str">
        <f>"王玉婷"</f>
        <v>王玉婷</v>
      </c>
      <c r="C1713" s="7" t="s">
        <v>3010</v>
      </c>
      <c r="D1713" s="7">
        <v>3561</v>
      </c>
      <c r="E1713" s="6" t="str">
        <f>"陈俊廷"</f>
        <v>陈俊廷</v>
      </c>
      <c r="F1713" s="7" t="s">
        <v>3040</v>
      </c>
    </row>
    <row r="1714" spans="1:6" ht="24.75" customHeight="1">
      <c r="A1714" s="5">
        <v>1712</v>
      </c>
      <c r="B1714" s="6" t="str">
        <f>"吴乾旭"</f>
        <v>吴乾旭</v>
      </c>
      <c r="C1714" s="7" t="s">
        <v>3041</v>
      </c>
      <c r="D1714" s="7">
        <v>3562</v>
      </c>
      <c r="E1714" s="6" t="str">
        <f>"薛鸿江"</f>
        <v>薛鸿江</v>
      </c>
      <c r="F1714" s="7" t="s">
        <v>3042</v>
      </c>
    </row>
    <row r="1715" spans="1:6" ht="24.75" customHeight="1">
      <c r="A1715" s="5">
        <v>1713</v>
      </c>
      <c r="B1715" s="6" t="str">
        <f>"周琪"</f>
        <v>周琪</v>
      </c>
      <c r="C1715" s="7" t="s">
        <v>3043</v>
      </c>
      <c r="D1715" s="7">
        <v>3563</v>
      </c>
      <c r="E1715" s="6" t="str">
        <f>"陈贻璇"</f>
        <v>陈贻璇</v>
      </c>
      <c r="F1715" s="7" t="s">
        <v>3044</v>
      </c>
    </row>
    <row r="1716" spans="1:6" ht="24.75" customHeight="1">
      <c r="A1716" s="5">
        <v>1714</v>
      </c>
      <c r="B1716" s="6" t="str">
        <f>"钟小明"</f>
        <v>钟小明</v>
      </c>
      <c r="C1716" s="7" t="s">
        <v>2177</v>
      </c>
      <c r="D1716" s="7">
        <v>3564</v>
      </c>
      <c r="E1716" s="6" t="str">
        <f>"苏良康"</f>
        <v>苏良康</v>
      </c>
      <c r="F1716" s="7" t="s">
        <v>3045</v>
      </c>
    </row>
    <row r="1717" spans="1:6" ht="24.75" customHeight="1">
      <c r="A1717" s="5">
        <v>1715</v>
      </c>
      <c r="B1717" s="6" t="str">
        <f>"陈美玲"</f>
        <v>陈美玲</v>
      </c>
      <c r="C1717" s="7" t="s">
        <v>3046</v>
      </c>
      <c r="D1717" s="7">
        <v>3565</v>
      </c>
      <c r="E1717" s="6" t="str">
        <f>"李佳达"</f>
        <v>李佳达</v>
      </c>
      <c r="F1717" s="7" t="s">
        <v>3047</v>
      </c>
    </row>
    <row r="1718" spans="1:6" ht="24.75" customHeight="1">
      <c r="A1718" s="5">
        <v>1716</v>
      </c>
      <c r="B1718" s="6" t="str">
        <f>"叶诗"</f>
        <v>叶诗</v>
      </c>
      <c r="C1718" s="7" t="s">
        <v>3048</v>
      </c>
      <c r="D1718" s="7">
        <v>3566</v>
      </c>
      <c r="E1718" s="6" t="str">
        <f>"邓正宏"</f>
        <v>邓正宏</v>
      </c>
      <c r="F1718" s="7" t="s">
        <v>3049</v>
      </c>
    </row>
    <row r="1719" spans="1:6" ht="24.75" customHeight="1">
      <c r="A1719" s="5">
        <v>1717</v>
      </c>
      <c r="B1719" s="6" t="str">
        <f>"王沐歆"</f>
        <v>王沐歆</v>
      </c>
      <c r="C1719" s="7" t="s">
        <v>3050</v>
      </c>
      <c r="D1719" s="7">
        <v>3567</v>
      </c>
      <c r="E1719" s="6" t="str">
        <f>"朱深祥"</f>
        <v>朱深祥</v>
      </c>
      <c r="F1719" s="7" t="s">
        <v>2786</v>
      </c>
    </row>
    <row r="1720" spans="1:6" ht="24.75" customHeight="1">
      <c r="A1720" s="5">
        <v>1718</v>
      </c>
      <c r="B1720" s="6" t="str">
        <f>"纪晓锦"</f>
        <v>纪晓锦</v>
      </c>
      <c r="C1720" s="7" t="s">
        <v>3051</v>
      </c>
      <c r="D1720" s="7">
        <v>3568</v>
      </c>
      <c r="E1720" s="6" t="str">
        <f>"郑宾"</f>
        <v>郑宾</v>
      </c>
      <c r="F1720" s="7" t="s">
        <v>3052</v>
      </c>
    </row>
    <row r="1721" spans="1:6" ht="24.75" customHeight="1">
      <c r="A1721" s="5">
        <v>1719</v>
      </c>
      <c r="B1721" s="6" t="str">
        <f>"吴德健"</f>
        <v>吴德健</v>
      </c>
      <c r="C1721" s="7" t="s">
        <v>3053</v>
      </c>
      <c r="D1721" s="7">
        <v>3569</v>
      </c>
      <c r="E1721" s="6" t="str">
        <f>"符秋虹"</f>
        <v>符秋虹</v>
      </c>
      <c r="F1721" s="7" t="s">
        <v>3054</v>
      </c>
    </row>
    <row r="1722" spans="1:6" ht="24.75" customHeight="1">
      <c r="A1722" s="5">
        <v>1720</v>
      </c>
      <c r="B1722" s="6" t="str">
        <f>"裴森"</f>
        <v>裴森</v>
      </c>
      <c r="C1722" s="7" t="s">
        <v>3055</v>
      </c>
      <c r="D1722" s="7">
        <v>3570</v>
      </c>
      <c r="E1722" s="6" t="str">
        <f>"王子墨"</f>
        <v>王子墨</v>
      </c>
      <c r="F1722" s="7" t="s">
        <v>778</v>
      </c>
    </row>
    <row r="1723" spans="1:6" ht="24.75" customHeight="1">
      <c r="A1723" s="5">
        <v>1721</v>
      </c>
      <c r="B1723" s="6" t="str">
        <f>"赵坚帅"</f>
        <v>赵坚帅</v>
      </c>
      <c r="C1723" s="7" t="s">
        <v>3056</v>
      </c>
      <c r="D1723" s="7">
        <v>3571</v>
      </c>
      <c r="E1723" s="6" t="str">
        <f>"王泽"</f>
        <v>王泽</v>
      </c>
      <c r="F1723" s="7" t="s">
        <v>3057</v>
      </c>
    </row>
    <row r="1724" spans="1:6" ht="24.75" customHeight="1">
      <c r="A1724" s="5">
        <v>1722</v>
      </c>
      <c r="B1724" s="6" t="str">
        <f>"郑童少"</f>
        <v>郑童少</v>
      </c>
      <c r="C1724" s="7" t="s">
        <v>3058</v>
      </c>
      <c r="D1724" s="7">
        <v>3572</v>
      </c>
      <c r="E1724" s="6" t="str">
        <f>"齐智强"</f>
        <v>齐智强</v>
      </c>
      <c r="F1724" s="7" t="s">
        <v>3059</v>
      </c>
    </row>
    <row r="1725" spans="1:6" ht="24.75" customHeight="1">
      <c r="A1725" s="5">
        <v>1723</v>
      </c>
      <c r="B1725" s="6" t="str">
        <f>"黄弘"</f>
        <v>黄弘</v>
      </c>
      <c r="C1725" s="7" t="s">
        <v>3060</v>
      </c>
      <c r="D1725" s="7">
        <v>3573</v>
      </c>
      <c r="E1725" s="6" t="str">
        <f>"陈元恺"</f>
        <v>陈元恺</v>
      </c>
      <c r="F1725" s="7" t="s">
        <v>2311</v>
      </c>
    </row>
    <row r="1726" spans="1:6" ht="24.75" customHeight="1">
      <c r="A1726" s="5">
        <v>1724</v>
      </c>
      <c r="B1726" s="6" t="str">
        <f>"白云呈姗"</f>
        <v>白云呈姗</v>
      </c>
      <c r="C1726" s="7" t="s">
        <v>460</v>
      </c>
      <c r="D1726" s="7">
        <v>3574</v>
      </c>
      <c r="E1726" s="6" t="str">
        <f>"李万丽"</f>
        <v>李万丽</v>
      </c>
      <c r="F1726" s="7" t="s">
        <v>3061</v>
      </c>
    </row>
    <row r="1727" spans="1:6" ht="24.75" customHeight="1">
      <c r="A1727" s="5">
        <v>1725</v>
      </c>
      <c r="B1727" s="6" t="str">
        <f>"谢发刚"</f>
        <v>谢发刚</v>
      </c>
      <c r="C1727" s="7" t="s">
        <v>3062</v>
      </c>
      <c r="D1727" s="7">
        <v>3575</v>
      </c>
      <c r="E1727" s="6" t="str">
        <f>"曾翠菁"</f>
        <v>曾翠菁</v>
      </c>
      <c r="F1727" s="7" t="s">
        <v>739</v>
      </c>
    </row>
    <row r="1728" spans="1:6" ht="24.75" customHeight="1">
      <c r="A1728" s="5">
        <v>1726</v>
      </c>
      <c r="B1728" s="6" t="str">
        <f>"周春暖"</f>
        <v>周春暖</v>
      </c>
      <c r="C1728" s="7" t="s">
        <v>3063</v>
      </c>
      <c r="D1728" s="7">
        <v>3576</v>
      </c>
      <c r="E1728" s="6" t="str">
        <f>"王首坤"</f>
        <v>王首坤</v>
      </c>
      <c r="F1728" s="7" t="s">
        <v>3064</v>
      </c>
    </row>
    <row r="1729" spans="1:6" ht="24.75" customHeight="1">
      <c r="A1729" s="5">
        <v>1727</v>
      </c>
      <c r="B1729" s="6" t="str">
        <f>"唐佩"</f>
        <v>唐佩</v>
      </c>
      <c r="C1729" s="7" t="s">
        <v>3065</v>
      </c>
      <c r="D1729" s="7">
        <v>3577</v>
      </c>
      <c r="E1729" s="6" t="str">
        <f>"刘耿瑞"</f>
        <v>刘耿瑞</v>
      </c>
      <c r="F1729" s="7" t="s">
        <v>3066</v>
      </c>
    </row>
    <row r="1730" spans="1:6" ht="24.75" customHeight="1">
      <c r="A1730" s="5">
        <v>1728</v>
      </c>
      <c r="B1730" s="6" t="str">
        <f>"王伟"</f>
        <v>王伟</v>
      </c>
      <c r="C1730" s="7" t="s">
        <v>3067</v>
      </c>
      <c r="D1730" s="7">
        <v>3578</v>
      </c>
      <c r="E1730" s="6" t="str">
        <f>"卢开飞"</f>
        <v>卢开飞</v>
      </c>
      <c r="F1730" s="7" t="s">
        <v>3068</v>
      </c>
    </row>
    <row r="1731" spans="1:6" ht="24.75" customHeight="1">
      <c r="A1731" s="5">
        <v>1729</v>
      </c>
      <c r="B1731" s="6" t="str">
        <f>"王贝"</f>
        <v>王贝</v>
      </c>
      <c r="C1731" s="7" t="s">
        <v>1342</v>
      </c>
      <c r="D1731" s="7">
        <v>3579</v>
      </c>
      <c r="E1731" s="6" t="str">
        <f>"陈学强"</f>
        <v>陈学强</v>
      </c>
      <c r="F1731" s="7" t="s">
        <v>2160</v>
      </c>
    </row>
    <row r="1732" spans="1:6" ht="24.75" customHeight="1">
      <c r="A1732" s="5">
        <v>1730</v>
      </c>
      <c r="B1732" s="6" t="str">
        <f>"谢月芳"</f>
        <v>谢月芳</v>
      </c>
      <c r="C1732" s="7" t="s">
        <v>2545</v>
      </c>
      <c r="D1732" s="7">
        <v>3580</v>
      </c>
      <c r="E1732" s="6" t="str">
        <f>"符方思"</f>
        <v>符方思</v>
      </c>
      <c r="F1732" s="7" t="s">
        <v>3069</v>
      </c>
    </row>
    <row r="1733" spans="1:6" ht="24.75" customHeight="1">
      <c r="A1733" s="5">
        <v>1731</v>
      </c>
      <c r="B1733" s="6" t="str">
        <f>"符爱燕"</f>
        <v>符爱燕</v>
      </c>
      <c r="C1733" s="7" t="s">
        <v>992</v>
      </c>
      <c r="D1733" s="7">
        <v>3581</v>
      </c>
      <c r="E1733" s="6" t="str">
        <f>"陈春晓"</f>
        <v>陈春晓</v>
      </c>
      <c r="F1733" s="7" t="s">
        <v>3070</v>
      </c>
    </row>
    <row r="1734" spans="1:6" ht="24.75" customHeight="1">
      <c r="A1734" s="5">
        <v>1732</v>
      </c>
      <c r="B1734" s="6" t="str">
        <f>"唐华"</f>
        <v>唐华</v>
      </c>
      <c r="C1734" s="7" t="s">
        <v>330</v>
      </c>
      <c r="D1734" s="7">
        <v>3582</v>
      </c>
      <c r="E1734" s="6" t="str">
        <f>"黎石成"</f>
        <v>黎石成</v>
      </c>
      <c r="F1734" s="7" t="s">
        <v>3071</v>
      </c>
    </row>
    <row r="1735" spans="1:6" ht="24.75" customHeight="1">
      <c r="A1735" s="5">
        <v>1733</v>
      </c>
      <c r="B1735" s="6" t="str">
        <f>"梁海涛"</f>
        <v>梁海涛</v>
      </c>
      <c r="C1735" s="7" t="s">
        <v>3072</v>
      </c>
      <c r="D1735" s="7">
        <v>3583</v>
      </c>
      <c r="E1735" s="6" t="str">
        <f>"严朝国"</f>
        <v>严朝国</v>
      </c>
      <c r="F1735" s="7" t="s">
        <v>850</v>
      </c>
    </row>
    <row r="1736" spans="1:6" ht="24.75" customHeight="1">
      <c r="A1736" s="5">
        <v>1734</v>
      </c>
      <c r="B1736" s="6" t="str">
        <f>"林小文"</f>
        <v>林小文</v>
      </c>
      <c r="C1736" s="7" t="s">
        <v>2287</v>
      </c>
      <c r="D1736" s="7">
        <v>3584</v>
      </c>
      <c r="E1736" s="6" t="str">
        <f>"符永柏"</f>
        <v>符永柏</v>
      </c>
      <c r="F1736" s="7" t="s">
        <v>3073</v>
      </c>
    </row>
    <row r="1737" spans="1:6" ht="24.75" customHeight="1">
      <c r="A1737" s="5">
        <v>1735</v>
      </c>
      <c r="B1737" s="6" t="str">
        <f>"郑彩文"</f>
        <v>郑彩文</v>
      </c>
      <c r="C1737" s="7" t="s">
        <v>3074</v>
      </c>
      <c r="D1737" s="7">
        <v>3585</v>
      </c>
      <c r="E1737" s="6" t="str">
        <f>"唐凤芸"</f>
        <v>唐凤芸</v>
      </c>
      <c r="F1737" s="7" t="s">
        <v>3075</v>
      </c>
    </row>
    <row r="1738" spans="1:6" ht="24.75" customHeight="1">
      <c r="A1738" s="5">
        <v>1736</v>
      </c>
      <c r="B1738" s="6" t="str">
        <f>"陈珊珊"</f>
        <v>陈珊珊</v>
      </c>
      <c r="C1738" s="7" t="s">
        <v>3076</v>
      </c>
      <c r="D1738" s="7">
        <v>3586</v>
      </c>
      <c r="E1738" s="6" t="str">
        <f>"许弘姐"</f>
        <v>许弘姐</v>
      </c>
      <c r="F1738" s="7" t="s">
        <v>1323</v>
      </c>
    </row>
    <row r="1739" spans="1:6" ht="24.75" customHeight="1">
      <c r="A1739" s="5">
        <v>1737</v>
      </c>
      <c r="B1739" s="6" t="str">
        <f>"彭家佳"</f>
        <v>彭家佳</v>
      </c>
      <c r="C1739" s="7" t="s">
        <v>490</v>
      </c>
      <c r="D1739" s="7">
        <v>3587</v>
      </c>
      <c r="E1739" s="6" t="str">
        <f>"周浩"</f>
        <v>周浩</v>
      </c>
      <c r="F1739" s="7" t="s">
        <v>2366</v>
      </c>
    </row>
    <row r="1740" spans="1:6" ht="24.75" customHeight="1">
      <c r="A1740" s="5">
        <v>1738</v>
      </c>
      <c r="B1740" s="6" t="str">
        <f>"林霞"</f>
        <v>林霞</v>
      </c>
      <c r="C1740" s="7" t="s">
        <v>3077</v>
      </c>
      <c r="D1740" s="7">
        <v>3588</v>
      </c>
      <c r="E1740" s="6" t="str">
        <f>"曾盈盈"</f>
        <v>曾盈盈</v>
      </c>
      <c r="F1740" s="7" t="s">
        <v>3078</v>
      </c>
    </row>
    <row r="1741" spans="1:6" ht="24.75" customHeight="1">
      <c r="A1741" s="5">
        <v>1739</v>
      </c>
      <c r="B1741" s="6" t="str">
        <f>"黄晓雯"</f>
        <v>黄晓雯</v>
      </c>
      <c r="C1741" s="7" t="s">
        <v>3079</v>
      </c>
      <c r="D1741" s="7">
        <v>3589</v>
      </c>
      <c r="E1741" s="6" t="str">
        <f>"李秋月"</f>
        <v>李秋月</v>
      </c>
      <c r="F1741" s="7" t="s">
        <v>3080</v>
      </c>
    </row>
    <row r="1742" spans="1:6" ht="24.75" customHeight="1">
      <c r="A1742" s="5">
        <v>1740</v>
      </c>
      <c r="B1742" s="6" t="str">
        <f>"陈奕锦"</f>
        <v>陈奕锦</v>
      </c>
      <c r="C1742" s="7" t="s">
        <v>3081</v>
      </c>
      <c r="D1742" s="7">
        <v>3590</v>
      </c>
      <c r="E1742" s="6" t="str">
        <f>"郑永箕"</f>
        <v>郑永箕</v>
      </c>
      <c r="F1742" s="7" t="s">
        <v>3082</v>
      </c>
    </row>
    <row r="1743" spans="1:6" ht="24.75" customHeight="1">
      <c r="A1743" s="5">
        <v>1741</v>
      </c>
      <c r="B1743" s="6" t="str">
        <f>"李红剑"</f>
        <v>李红剑</v>
      </c>
      <c r="C1743" s="7" t="s">
        <v>2564</v>
      </c>
      <c r="D1743" s="7">
        <v>3591</v>
      </c>
      <c r="E1743" s="6" t="str">
        <f>"卞在成"</f>
        <v>卞在成</v>
      </c>
      <c r="F1743" s="7" t="s">
        <v>3083</v>
      </c>
    </row>
    <row r="1744" spans="1:6" ht="24.75" customHeight="1">
      <c r="A1744" s="5">
        <v>1742</v>
      </c>
      <c r="B1744" s="6" t="str">
        <f>"唐柳妹"</f>
        <v>唐柳妹</v>
      </c>
      <c r="C1744" s="7" t="s">
        <v>3084</v>
      </c>
      <c r="D1744" s="7">
        <v>3592</v>
      </c>
      <c r="E1744" s="6" t="str">
        <f>"陈婕"</f>
        <v>陈婕</v>
      </c>
      <c r="F1744" s="7" t="s">
        <v>3085</v>
      </c>
    </row>
    <row r="1745" spans="1:6" ht="24.75" customHeight="1">
      <c r="A1745" s="5">
        <v>1743</v>
      </c>
      <c r="B1745" s="6" t="str">
        <f>"吴开菊"</f>
        <v>吴开菊</v>
      </c>
      <c r="C1745" s="7" t="s">
        <v>3086</v>
      </c>
      <c r="D1745" s="7">
        <v>3593</v>
      </c>
      <c r="E1745" s="6" t="str">
        <f>"黎倩雅"</f>
        <v>黎倩雅</v>
      </c>
      <c r="F1745" s="7" t="s">
        <v>3087</v>
      </c>
    </row>
    <row r="1746" spans="1:6" ht="24.75" customHeight="1">
      <c r="A1746" s="5">
        <v>1744</v>
      </c>
      <c r="B1746" s="6" t="str">
        <f>"邓运川"</f>
        <v>邓运川</v>
      </c>
      <c r="C1746" s="7" t="s">
        <v>3088</v>
      </c>
      <c r="D1746" s="7">
        <v>3594</v>
      </c>
      <c r="E1746" s="6" t="str">
        <f>"吴元柱"</f>
        <v>吴元柱</v>
      </c>
      <c r="F1746" s="7" t="s">
        <v>40</v>
      </c>
    </row>
    <row r="1747" spans="1:6" ht="24.75" customHeight="1">
      <c r="A1747" s="5">
        <v>1745</v>
      </c>
      <c r="B1747" s="6" t="str">
        <f>"李国艳"</f>
        <v>李国艳</v>
      </c>
      <c r="C1747" s="7" t="s">
        <v>3089</v>
      </c>
      <c r="D1747" s="7">
        <v>3595</v>
      </c>
      <c r="E1747" s="6" t="str">
        <f>"曾磊"</f>
        <v>曾磊</v>
      </c>
      <c r="F1747" s="7" t="s">
        <v>3090</v>
      </c>
    </row>
    <row r="1748" spans="1:6" ht="24.75" customHeight="1">
      <c r="A1748" s="5">
        <v>1746</v>
      </c>
      <c r="B1748" s="6" t="str">
        <f>"潘静薇"</f>
        <v>潘静薇</v>
      </c>
      <c r="C1748" s="7" t="s">
        <v>3091</v>
      </c>
      <c r="D1748" s="7">
        <v>3596</v>
      </c>
      <c r="E1748" s="6" t="str">
        <f>"符树全"</f>
        <v>符树全</v>
      </c>
      <c r="F1748" s="7" t="s">
        <v>3092</v>
      </c>
    </row>
    <row r="1749" spans="1:6" ht="24.75" customHeight="1">
      <c r="A1749" s="5">
        <v>1747</v>
      </c>
      <c r="B1749" s="6" t="str">
        <f>"何君"</f>
        <v>何君</v>
      </c>
      <c r="C1749" s="7" t="s">
        <v>3093</v>
      </c>
      <c r="D1749" s="7">
        <v>3597</v>
      </c>
      <c r="E1749" s="6" t="str">
        <f>"詹才佳"</f>
        <v>詹才佳</v>
      </c>
      <c r="F1749" s="7" t="s">
        <v>3094</v>
      </c>
    </row>
    <row r="1750" spans="1:6" ht="24.75" customHeight="1">
      <c r="A1750" s="5">
        <v>1748</v>
      </c>
      <c r="B1750" s="6" t="str">
        <f>"周海玲"</f>
        <v>周海玲</v>
      </c>
      <c r="C1750" s="7" t="s">
        <v>3095</v>
      </c>
      <c r="D1750" s="7">
        <v>3598</v>
      </c>
      <c r="E1750" s="6" t="str">
        <f>"陈国强"</f>
        <v>陈国强</v>
      </c>
      <c r="F1750" s="7" t="s">
        <v>3096</v>
      </c>
    </row>
    <row r="1751" spans="1:6" ht="24.75" customHeight="1">
      <c r="A1751" s="5">
        <v>1749</v>
      </c>
      <c r="B1751" s="6" t="str">
        <f>"陈春秀"</f>
        <v>陈春秀</v>
      </c>
      <c r="C1751" s="7" t="s">
        <v>3097</v>
      </c>
      <c r="D1751" s="7">
        <v>3599</v>
      </c>
      <c r="E1751" s="6" t="str">
        <f>"符顺"</f>
        <v>符顺</v>
      </c>
      <c r="F1751" s="7" t="s">
        <v>3098</v>
      </c>
    </row>
    <row r="1752" spans="1:6" ht="24.75" customHeight="1">
      <c r="A1752" s="5">
        <v>1750</v>
      </c>
      <c r="B1752" s="6" t="str">
        <f>"陈丽燕"</f>
        <v>陈丽燕</v>
      </c>
      <c r="C1752" s="7" t="s">
        <v>3099</v>
      </c>
      <c r="D1752" s="7">
        <v>3600</v>
      </c>
      <c r="E1752" s="6" t="str">
        <f>"陈牒方"</f>
        <v>陈牒方</v>
      </c>
      <c r="F1752" s="7" t="s">
        <v>3100</v>
      </c>
    </row>
    <row r="1753" spans="1:6" ht="24.75" customHeight="1">
      <c r="A1753" s="5">
        <v>1751</v>
      </c>
      <c r="B1753" s="6" t="str">
        <f>"张帆"</f>
        <v>张帆</v>
      </c>
      <c r="C1753" s="7" t="s">
        <v>3101</v>
      </c>
      <c r="D1753" s="7">
        <v>3601</v>
      </c>
      <c r="E1753" s="6" t="str">
        <f>"符国灵"</f>
        <v>符国灵</v>
      </c>
      <c r="F1753" s="7" t="s">
        <v>2356</v>
      </c>
    </row>
    <row r="1754" spans="1:6" ht="24.75" customHeight="1">
      <c r="A1754" s="5">
        <v>1752</v>
      </c>
      <c r="B1754" s="6" t="str">
        <f>"柯蕴珊"</f>
        <v>柯蕴珊</v>
      </c>
      <c r="C1754" s="7" t="s">
        <v>1368</v>
      </c>
      <c r="D1754" s="7">
        <v>3602</v>
      </c>
      <c r="E1754" s="6" t="str">
        <f>"林强"</f>
        <v>林强</v>
      </c>
      <c r="F1754" s="7" t="s">
        <v>3102</v>
      </c>
    </row>
    <row r="1755" spans="1:6" ht="24.75" customHeight="1">
      <c r="A1755" s="5">
        <v>1753</v>
      </c>
      <c r="B1755" s="6" t="str">
        <f>"陈培政"</f>
        <v>陈培政</v>
      </c>
      <c r="C1755" s="7" t="s">
        <v>3103</v>
      </c>
      <c r="D1755" s="7">
        <v>3603</v>
      </c>
      <c r="E1755" s="6" t="str">
        <f>"彭孟莉"</f>
        <v>彭孟莉</v>
      </c>
      <c r="F1755" s="7" t="s">
        <v>425</v>
      </c>
    </row>
    <row r="1756" spans="1:6" ht="24.75" customHeight="1">
      <c r="A1756" s="5">
        <v>1754</v>
      </c>
      <c r="B1756" s="6" t="str">
        <f>"田坤"</f>
        <v>田坤</v>
      </c>
      <c r="C1756" s="7" t="s">
        <v>3104</v>
      </c>
      <c r="D1756" s="7">
        <v>3604</v>
      </c>
      <c r="E1756" s="6" t="str">
        <f>"杨婧"</f>
        <v>杨婧</v>
      </c>
      <c r="F1756" s="7" t="s">
        <v>421</v>
      </c>
    </row>
    <row r="1757" spans="1:6" ht="24.75" customHeight="1">
      <c r="A1757" s="5">
        <v>1755</v>
      </c>
      <c r="B1757" s="6" t="str">
        <f>"陈家华"</f>
        <v>陈家华</v>
      </c>
      <c r="C1757" s="7" t="s">
        <v>3105</v>
      </c>
      <c r="D1757" s="7">
        <v>3605</v>
      </c>
      <c r="E1757" s="6" t="str">
        <f>"李艳会"</f>
        <v>李艳会</v>
      </c>
      <c r="F1757" s="7" t="s">
        <v>2884</v>
      </c>
    </row>
    <row r="1758" spans="1:6" ht="24.75" customHeight="1">
      <c r="A1758" s="5">
        <v>1756</v>
      </c>
      <c r="B1758" s="6" t="str">
        <f>"李琼美"</f>
        <v>李琼美</v>
      </c>
      <c r="C1758" s="7" t="s">
        <v>3106</v>
      </c>
      <c r="D1758" s="7">
        <v>3606</v>
      </c>
      <c r="E1758" s="6" t="str">
        <f>"梁英慧"</f>
        <v>梁英慧</v>
      </c>
      <c r="F1758" s="7" t="s">
        <v>3107</v>
      </c>
    </row>
    <row r="1759" spans="1:6" ht="24.75" customHeight="1">
      <c r="A1759" s="5">
        <v>1757</v>
      </c>
      <c r="B1759" s="6" t="str">
        <f>"李松蔚"</f>
        <v>李松蔚</v>
      </c>
      <c r="C1759" s="7" t="s">
        <v>3108</v>
      </c>
      <c r="D1759" s="7">
        <v>3607</v>
      </c>
      <c r="E1759" s="6" t="str">
        <f>"唐文姬"</f>
        <v>唐文姬</v>
      </c>
      <c r="F1759" s="7" t="s">
        <v>1339</v>
      </c>
    </row>
    <row r="1760" spans="1:6" ht="24.75" customHeight="1">
      <c r="A1760" s="5">
        <v>1758</v>
      </c>
      <c r="B1760" s="6" t="str">
        <f>"王文珊"</f>
        <v>王文珊</v>
      </c>
      <c r="C1760" s="7" t="s">
        <v>3109</v>
      </c>
      <c r="D1760" s="7">
        <v>3608</v>
      </c>
      <c r="E1760" s="6" t="str">
        <f>"王伟"</f>
        <v>王伟</v>
      </c>
      <c r="F1760" s="7" t="s">
        <v>3110</v>
      </c>
    </row>
    <row r="1761" spans="1:6" ht="24.75" customHeight="1">
      <c r="A1761" s="5">
        <v>1759</v>
      </c>
      <c r="B1761" s="6" t="str">
        <f>"李静"</f>
        <v>李静</v>
      </c>
      <c r="C1761" s="7" t="s">
        <v>3111</v>
      </c>
      <c r="D1761" s="7">
        <v>3609</v>
      </c>
      <c r="E1761" s="6" t="str">
        <f>"吴传宇"</f>
        <v>吴传宇</v>
      </c>
      <c r="F1761" s="7" t="s">
        <v>3112</v>
      </c>
    </row>
    <row r="1762" spans="1:6" ht="24.75" customHeight="1">
      <c r="A1762" s="5">
        <v>1760</v>
      </c>
      <c r="B1762" s="6" t="str">
        <f>"陈美玲"</f>
        <v>陈美玲</v>
      </c>
      <c r="C1762" s="7" t="s">
        <v>3113</v>
      </c>
      <c r="D1762" s="7">
        <v>3610</v>
      </c>
      <c r="E1762" s="6" t="str">
        <f>"卞在狂"</f>
        <v>卞在狂</v>
      </c>
      <c r="F1762" s="7" t="s">
        <v>3114</v>
      </c>
    </row>
    <row r="1763" spans="1:6" ht="24.75" customHeight="1">
      <c r="A1763" s="5">
        <v>1761</v>
      </c>
      <c r="B1763" s="6" t="str">
        <f>"陈良刚"</f>
        <v>陈良刚</v>
      </c>
      <c r="C1763" s="7" t="s">
        <v>3115</v>
      </c>
      <c r="D1763" s="7">
        <v>3611</v>
      </c>
      <c r="E1763" s="6" t="str">
        <f>"林小芳"</f>
        <v>林小芳</v>
      </c>
      <c r="F1763" s="7" t="s">
        <v>3116</v>
      </c>
    </row>
    <row r="1764" spans="1:6" ht="24.75" customHeight="1">
      <c r="A1764" s="5">
        <v>1762</v>
      </c>
      <c r="B1764" s="6" t="str">
        <f>"张静"</f>
        <v>张静</v>
      </c>
      <c r="C1764" s="7" t="s">
        <v>3117</v>
      </c>
      <c r="D1764" s="7">
        <v>3612</v>
      </c>
      <c r="E1764" s="6" t="str">
        <f>"苏鹏"</f>
        <v>苏鹏</v>
      </c>
      <c r="F1764" s="7" t="s">
        <v>3118</v>
      </c>
    </row>
    <row r="1765" spans="1:6" ht="24.75" customHeight="1">
      <c r="A1765" s="5">
        <v>1763</v>
      </c>
      <c r="B1765" s="6" t="str">
        <f>"王紫營"</f>
        <v>王紫營</v>
      </c>
      <c r="C1765" s="7" t="s">
        <v>3119</v>
      </c>
      <c r="D1765" s="7">
        <v>3613</v>
      </c>
      <c r="E1765" s="6" t="str">
        <f>"谢照万"</f>
        <v>谢照万</v>
      </c>
      <c r="F1765" s="7" t="s">
        <v>3120</v>
      </c>
    </row>
    <row r="1766" spans="1:6" ht="24.75" customHeight="1">
      <c r="A1766" s="5">
        <v>1764</v>
      </c>
      <c r="B1766" s="6" t="str">
        <f>"林菊梅"</f>
        <v>林菊梅</v>
      </c>
      <c r="C1766" s="7" t="s">
        <v>3121</v>
      </c>
      <c r="D1766" s="7">
        <v>3614</v>
      </c>
      <c r="E1766" s="6" t="str">
        <f>"李妍妍"</f>
        <v>李妍妍</v>
      </c>
      <c r="F1766" s="7" t="s">
        <v>839</v>
      </c>
    </row>
    <row r="1767" spans="1:6" ht="24.75" customHeight="1">
      <c r="A1767" s="5">
        <v>1765</v>
      </c>
      <c r="B1767" s="6" t="str">
        <f>"林凌"</f>
        <v>林凌</v>
      </c>
      <c r="C1767" s="7" t="s">
        <v>3122</v>
      </c>
      <c r="D1767" s="7">
        <v>3615</v>
      </c>
      <c r="E1767" s="6" t="str">
        <f>"周香颖"</f>
        <v>周香颖</v>
      </c>
      <c r="F1767" s="7" t="s">
        <v>3123</v>
      </c>
    </row>
    <row r="1768" spans="1:6" ht="24.75" customHeight="1">
      <c r="A1768" s="5">
        <v>1766</v>
      </c>
      <c r="B1768" s="6" t="str">
        <f>"罗佳熙"</f>
        <v>罗佳熙</v>
      </c>
      <c r="C1768" s="7" t="s">
        <v>1574</v>
      </c>
      <c r="D1768" s="7">
        <v>3616</v>
      </c>
      <c r="E1768" s="6" t="str">
        <f>"赵耿"</f>
        <v>赵耿</v>
      </c>
      <c r="F1768" s="7" t="s">
        <v>3124</v>
      </c>
    </row>
    <row r="1769" spans="1:6" ht="24.75" customHeight="1">
      <c r="A1769" s="5">
        <v>1767</v>
      </c>
      <c r="B1769" s="6" t="str">
        <f>"罗树觉"</f>
        <v>罗树觉</v>
      </c>
      <c r="C1769" s="7" t="s">
        <v>3125</v>
      </c>
      <c r="D1769" s="7">
        <v>3617</v>
      </c>
      <c r="E1769" s="6" t="str">
        <f>"杨柔"</f>
        <v>杨柔</v>
      </c>
      <c r="F1769" s="7" t="s">
        <v>3126</v>
      </c>
    </row>
    <row r="1770" spans="1:6" ht="24.75" customHeight="1">
      <c r="A1770" s="5">
        <v>1768</v>
      </c>
      <c r="B1770" s="6" t="str">
        <f>"张凤婷"</f>
        <v>张凤婷</v>
      </c>
      <c r="C1770" s="7" t="s">
        <v>1547</v>
      </c>
      <c r="D1770" s="7">
        <v>3618</v>
      </c>
      <c r="E1770" s="6" t="str">
        <f>"林瑞亮"</f>
        <v>林瑞亮</v>
      </c>
      <c r="F1770" s="7" t="s">
        <v>3127</v>
      </c>
    </row>
    <row r="1771" spans="1:6" ht="24.75" customHeight="1">
      <c r="A1771" s="5">
        <v>1769</v>
      </c>
      <c r="B1771" s="6" t="str">
        <f>"卢家豪"</f>
        <v>卢家豪</v>
      </c>
      <c r="C1771" s="7" t="s">
        <v>3128</v>
      </c>
      <c r="D1771" s="7">
        <v>3619</v>
      </c>
      <c r="E1771" s="6" t="str">
        <f>"周富"</f>
        <v>周富</v>
      </c>
      <c r="F1771" s="7" t="s">
        <v>3129</v>
      </c>
    </row>
    <row r="1772" spans="1:6" ht="24.75" customHeight="1">
      <c r="A1772" s="5">
        <v>1770</v>
      </c>
      <c r="B1772" s="6" t="str">
        <f>"赖明裕"</f>
        <v>赖明裕</v>
      </c>
      <c r="C1772" s="7" t="s">
        <v>3130</v>
      </c>
      <c r="D1772" s="7">
        <v>3620</v>
      </c>
      <c r="E1772" s="6" t="str">
        <f>"韩青秀"</f>
        <v>韩青秀</v>
      </c>
      <c r="F1772" s="7" t="s">
        <v>1139</v>
      </c>
    </row>
    <row r="1773" spans="1:6" ht="24.75" customHeight="1">
      <c r="A1773" s="5">
        <v>1771</v>
      </c>
      <c r="B1773" s="6" t="str">
        <f>"孙婷"</f>
        <v>孙婷</v>
      </c>
      <c r="C1773" s="7" t="s">
        <v>1469</v>
      </c>
      <c r="D1773" s="7">
        <v>3621</v>
      </c>
      <c r="E1773" s="6" t="str">
        <f>"陈佳琪"</f>
        <v>陈佳琪</v>
      </c>
      <c r="F1773" s="7" t="s">
        <v>3131</v>
      </c>
    </row>
    <row r="1774" spans="1:6" ht="24.75" customHeight="1">
      <c r="A1774" s="5">
        <v>1772</v>
      </c>
      <c r="B1774" s="6" t="str">
        <f>"梁昌海"</f>
        <v>梁昌海</v>
      </c>
      <c r="C1774" s="7" t="s">
        <v>3132</v>
      </c>
      <c r="D1774" s="7">
        <v>3622</v>
      </c>
      <c r="E1774" s="6" t="str">
        <f>"王建明"</f>
        <v>王建明</v>
      </c>
      <c r="F1774" s="7" t="s">
        <v>3133</v>
      </c>
    </row>
    <row r="1775" spans="1:6" ht="24.75" customHeight="1">
      <c r="A1775" s="5">
        <v>1773</v>
      </c>
      <c r="B1775" s="6" t="str">
        <f>"李仕鸿"</f>
        <v>李仕鸿</v>
      </c>
      <c r="C1775" s="7" t="s">
        <v>3134</v>
      </c>
      <c r="D1775" s="7">
        <v>3623</v>
      </c>
      <c r="E1775" s="6" t="str">
        <f>"孙诒富"</f>
        <v>孙诒富</v>
      </c>
      <c r="F1775" s="7" t="s">
        <v>3135</v>
      </c>
    </row>
    <row r="1776" spans="1:6" ht="24.75" customHeight="1">
      <c r="A1776" s="5">
        <v>1774</v>
      </c>
      <c r="B1776" s="6" t="str">
        <f>"田积明"</f>
        <v>田积明</v>
      </c>
      <c r="C1776" s="7" t="s">
        <v>3136</v>
      </c>
      <c r="D1776" s="7">
        <v>3624</v>
      </c>
      <c r="E1776" s="6" t="str">
        <f>"陈泽鹏"</f>
        <v>陈泽鹏</v>
      </c>
      <c r="F1776" s="7" t="s">
        <v>593</v>
      </c>
    </row>
    <row r="1777" spans="1:6" ht="24.75" customHeight="1">
      <c r="A1777" s="5">
        <v>1775</v>
      </c>
      <c r="B1777" s="6" t="str">
        <f>"蔡汶"</f>
        <v>蔡汶</v>
      </c>
      <c r="C1777" s="7" t="s">
        <v>3137</v>
      </c>
      <c r="D1777" s="7">
        <v>3625</v>
      </c>
      <c r="E1777" s="6" t="str">
        <f>"邓晰"</f>
        <v>邓晰</v>
      </c>
      <c r="F1777" s="7" t="s">
        <v>3138</v>
      </c>
    </row>
    <row r="1778" spans="1:6" ht="24.75" customHeight="1">
      <c r="A1778" s="5">
        <v>1776</v>
      </c>
      <c r="B1778" s="6" t="str">
        <f>"吴清军"</f>
        <v>吴清军</v>
      </c>
      <c r="C1778" s="7" t="s">
        <v>3139</v>
      </c>
      <c r="D1778" s="7">
        <v>3626</v>
      </c>
      <c r="E1778" s="6" t="str">
        <f>"潘毅莹"</f>
        <v>潘毅莹</v>
      </c>
      <c r="F1778" s="7" t="s">
        <v>3140</v>
      </c>
    </row>
    <row r="1779" spans="1:6" ht="24.75" customHeight="1">
      <c r="A1779" s="5">
        <v>1777</v>
      </c>
      <c r="B1779" s="6" t="str">
        <f>"黄育焕"</f>
        <v>黄育焕</v>
      </c>
      <c r="C1779" s="7" t="s">
        <v>3141</v>
      </c>
      <c r="D1779" s="7">
        <v>3627</v>
      </c>
      <c r="E1779" s="6" t="str">
        <f>"林蝶"</f>
        <v>林蝶</v>
      </c>
      <c r="F1779" s="7" t="s">
        <v>3142</v>
      </c>
    </row>
    <row r="1780" spans="1:6" ht="24.75" customHeight="1">
      <c r="A1780" s="5">
        <v>1778</v>
      </c>
      <c r="B1780" s="6" t="str">
        <f>"李佳穗"</f>
        <v>李佳穗</v>
      </c>
      <c r="C1780" s="7" t="s">
        <v>3143</v>
      </c>
      <c r="D1780" s="7">
        <v>3628</v>
      </c>
      <c r="E1780" s="6" t="str">
        <f>"柳志华"</f>
        <v>柳志华</v>
      </c>
      <c r="F1780" s="7" t="s">
        <v>3044</v>
      </c>
    </row>
    <row r="1781" spans="1:6" ht="24.75" customHeight="1">
      <c r="A1781" s="5">
        <v>1779</v>
      </c>
      <c r="B1781" s="6" t="str">
        <f>"陈振锋"</f>
        <v>陈振锋</v>
      </c>
      <c r="C1781" s="7" t="s">
        <v>3144</v>
      </c>
      <c r="D1781" s="7">
        <v>3629</v>
      </c>
      <c r="E1781" s="6" t="str">
        <f>"陶昌立"</f>
        <v>陶昌立</v>
      </c>
      <c r="F1781" s="7" t="s">
        <v>3145</v>
      </c>
    </row>
    <row r="1782" spans="1:6" ht="24.75" customHeight="1">
      <c r="A1782" s="5">
        <v>1780</v>
      </c>
      <c r="B1782" s="6" t="str">
        <f>"符宁"</f>
        <v>符宁</v>
      </c>
      <c r="C1782" s="7" t="s">
        <v>3146</v>
      </c>
      <c r="D1782" s="7">
        <v>3630</v>
      </c>
      <c r="E1782" s="6" t="str">
        <f>"符应良"</f>
        <v>符应良</v>
      </c>
      <c r="F1782" s="7" t="s">
        <v>3147</v>
      </c>
    </row>
    <row r="1783" spans="1:6" ht="24.75" customHeight="1">
      <c r="A1783" s="5">
        <v>1781</v>
      </c>
      <c r="B1783" s="6" t="str">
        <f>"姜垂弘"</f>
        <v>姜垂弘</v>
      </c>
      <c r="C1783" s="7" t="s">
        <v>2341</v>
      </c>
      <c r="D1783" s="7">
        <v>3631</v>
      </c>
      <c r="E1783" s="6" t="str">
        <f>"罗辉"</f>
        <v>罗辉</v>
      </c>
      <c r="F1783" s="7" t="s">
        <v>3148</v>
      </c>
    </row>
    <row r="1784" spans="1:6" ht="24.75" customHeight="1">
      <c r="A1784" s="5">
        <v>1782</v>
      </c>
      <c r="B1784" s="6" t="str">
        <f>"符永乐"</f>
        <v>符永乐</v>
      </c>
      <c r="C1784" s="7" t="s">
        <v>3149</v>
      </c>
      <c r="D1784" s="7">
        <v>3632</v>
      </c>
      <c r="E1784" s="6" t="str">
        <f>"林正锦"</f>
        <v>林正锦</v>
      </c>
      <c r="F1784" s="7" t="s">
        <v>3150</v>
      </c>
    </row>
    <row r="1785" spans="1:6" ht="24.75" customHeight="1">
      <c r="A1785" s="5">
        <v>1783</v>
      </c>
      <c r="B1785" s="6" t="str">
        <f>"吴淑斌"</f>
        <v>吴淑斌</v>
      </c>
      <c r="C1785" s="7" t="s">
        <v>3151</v>
      </c>
      <c r="D1785" s="7">
        <v>3633</v>
      </c>
      <c r="E1785" s="6" t="str">
        <f>"陆明哲"</f>
        <v>陆明哲</v>
      </c>
      <c r="F1785" s="7" t="s">
        <v>3152</v>
      </c>
    </row>
    <row r="1786" spans="1:6" ht="24.75" customHeight="1">
      <c r="A1786" s="5">
        <v>1784</v>
      </c>
      <c r="B1786" s="6" t="str">
        <f>"刘为宁"</f>
        <v>刘为宁</v>
      </c>
      <c r="C1786" s="7" t="s">
        <v>690</v>
      </c>
      <c r="D1786" s="7">
        <v>3634</v>
      </c>
      <c r="E1786" s="6" t="str">
        <f>"吉祥宇"</f>
        <v>吉祥宇</v>
      </c>
      <c r="F1786" s="7" t="s">
        <v>3015</v>
      </c>
    </row>
    <row r="1787" spans="1:6" ht="24.75" customHeight="1">
      <c r="A1787" s="5">
        <v>1785</v>
      </c>
      <c r="B1787" s="6" t="str">
        <f>"邓美妮"</f>
        <v>邓美妮</v>
      </c>
      <c r="C1787" s="7" t="s">
        <v>3153</v>
      </c>
      <c r="D1787" s="7">
        <v>3635</v>
      </c>
      <c r="E1787" s="6" t="str">
        <f>"陈忻锴"</f>
        <v>陈忻锴</v>
      </c>
      <c r="F1787" s="7" t="s">
        <v>3154</v>
      </c>
    </row>
    <row r="1788" spans="1:6" ht="24.75" customHeight="1">
      <c r="A1788" s="5">
        <v>1786</v>
      </c>
      <c r="B1788" s="6" t="str">
        <f>"郑海森"</f>
        <v>郑海森</v>
      </c>
      <c r="C1788" s="7" t="s">
        <v>3155</v>
      </c>
      <c r="D1788" s="7">
        <v>3636</v>
      </c>
      <c r="E1788" s="6" t="str">
        <f>"倪德诚"</f>
        <v>倪德诚</v>
      </c>
      <c r="F1788" s="7" t="s">
        <v>3156</v>
      </c>
    </row>
    <row r="1789" spans="1:6" ht="24.75" customHeight="1">
      <c r="A1789" s="5">
        <v>1787</v>
      </c>
      <c r="B1789" s="6" t="str">
        <f>"林冲"</f>
        <v>林冲</v>
      </c>
      <c r="C1789" s="7" t="s">
        <v>3157</v>
      </c>
      <c r="D1789" s="7">
        <v>3637</v>
      </c>
      <c r="E1789" s="6" t="str">
        <f>"郑晨"</f>
        <v>郑晨</v>
      </c>
      <c r="F1789" s="7" t="s">
        <v>1770</v>
      </c>
    </row>
    <row r="1790" spans="1:6" ht="24.75" customHeight="1">
      <c r="A1790" s="5">
        <v>1788</v>
      </c>
      <c r="B1790" s="6" t="str">
        <f>"王磊"</f>
        <v>王磊</v>
      </c>
      <c r="C1790" s="7" t="s">
        <v>673</v>
      </c>
      <c r="D1790" s="7">
        <v>3638</v>
      </c>
      <c r="E1790" s="6" t="str">
        <f>"洪莹莹"</f>
        <v>洪莹莹</v>
      </c>
      <c r="F1790" s="7" t="s">
        <v>279</v>
      </c>
    </row>
    <row r="1791" spans="1:6" ht="24.75" customHeight="1">
      <c r="A1791" s="5">
        <v>1789</v>
      </c>
      <c r="B1791" s="6" t="str">
        <f>"王德恩"</f>
        <v>王德恩</v>
      </c>
      <c r="C1791" s="7" t="s">
        <v>3158</v>
      </c>
      <c r="D1791" s="7">
        <v>3639</v>
      </c>
      <c r="E1791" s="6" t="str">
        <f>"符吉奔"</f>
        <v>符吉奔</v>
      </c>
      <c r="F1791" s="7" t="s">
        <v>3159</v>
      </c>
    </row>
    <row r="1792" spans="1:6" ht="24.75" customHeight="1">
      <c r="A1792" s="5">
        <v>1790</v>
      </c>
      <c r="B1792" s="6" t="str">
        <f>"周米姿"</f>
        <v>周米姿</v>
      </c>
      <c r="C1792" s="7" t="s">
        <v>924</v>
      </c>
      <c r="D1792" s="7">
        <v>3640</v>
      </c>
      <c r="E1792" s="6" t="str">
        <f>"李俊熙"</f>
        <v>李俊熙</v>
      </c>
      <c r="F1792" s="7" t="s">
        <v>916</v>
      </c>
    </row>
    <row r="1793" spans="1:6" ht="24.75" customHeight="1">
      <c r="A1793" s="5">
        <v>1791</v>
      </c>
      <c r="B1793" s="6" t="str">
        <f>"黄子帅"</f>
        <v>黄子帅</v>
      </c>
      <c r="C1793" s="7" t="s">
        <v>3160</v>
      </c>
      <c r="D1793" s="7">
        <v>3641</v>
      </c>
      <c r="E1793" s="6" t="str">
        <f>"唐成强"</f>
        <v>唐成强</v>
      </c>
      <c r="F1793" s="7" t="s">
        <v>3161</v>
      </c>
    </row>
    <row r="1794" spans="1:6" ht="24.75" customHeight="1">
      <c r="A1794" s="5">
        <v>1792</v>
      </c>
      <c r="B1794" s="6" t="str">
        <f>"吴清开"</f>
        <v>吴清开</v>
      </c>
      <c r="C1794" s="7" t="s">
        <v>3162</v>
      </c>
      <c r="D1794" s="7">
        <v>3642</v>
      </c>
      <c r="E1794" s="6" t="str">
        <f>"胡许颜"</f>
        <v>胡许颜</v>
      </c>
      <c r="F1794" s="7" t="s">
        <v>3163</v>
      </c>
    </row>
    <row r="1795" spans="1:6" ht="24.75" customHeight="1">
      <c r="A1795" s="5">
        <v>1793</v>
      </c>
      <c r="B1795" s="6" t="str">
        <f>"陈益演"</f>
        <v>陈益演</v>
      </c>
      <c r="C1795" s="7" t="s">
        <v>724</v>
      </c>
      <c r="D1795" s="7">
        <v>3643</v>
      </c>
      <c r="E1795" s="6" t="str">
        <f>"吴如恳"</f>
        <v>吴如恳</v>
      </c>
      <c r="F1795" s="7" t="s">
        <v>3164</v>
      </c>
    </row>
    <row r="1796" spans="1:6" ht="24.75" customHeight="1">
      <c r="A1796" s="5">
        <v>1794</v>
      </c>
      <c r="B1796" s="6" t="str">
        <f>"王树凯"</f>
        <v>王树凯</v>
      </c>
      <c r="C1796" s="7" t="s">
        <v>3165</v>
      </c>
      <c r="D1796" s="7">
        <v>3644</v>
      </c>
      <c r="E1796" s="6" t="str">
        <f>"陈云志"</f>
        <v>陈云志</v>
      </c>
      <c r="F1796" s="7" t="s">
        <v>3166</v>
      </c>
    </row>
    <row r="1797" spans="1:6" ht="24.75" customHeight="1">
      <c r="A1797" s="5">
        <v>1795</v>
      </c>
      <c r="B1797" s="6" t="str">
        <f>"吴乾弟"</f>
        <v>吴乾弟</v>
      </c>
      <c r="C1797" s="7" t="s">
        <v>3167</v>
      </c>
      <c r="D1797" s="7">
        <v>3645</v>
      </c>
      <c r="E1797" s="6" t="str">
        <f>"符臻弘"</f>
        <v>符臻弘</v>
      </c>
      <c r="F1797" s="7" t="s">
        <v>3148</v>
      </c>
    </row>
    <row r="1798" spans="1:6" ht="24.75" customHeight="1">
      <c r="A1798" s="5">
        <v>1796</v>
      </c>
      <c r="B1798" s="6" t="str">
        <f>"冯翔"</f>
        <v>冯翔</v>
      </c>
      <c r="C1798" s="7" t="s">
        <v>3168</v>
      </c>
      <c r="D1798" s="7">
        <v>3646</v>
      </c>
      <c r="E1798" s="6" t="str">
        <f>"许鸿"</f>
        <v>许鸿</v>
      </c>
      <c r="F1798" s="7" t="s">
        <v>3169</v>
      </c>
    </row>
    <row r="1799" spans="1:6" ht="24.75" customHeight="1">
      <c r="A1799" s="5">
        <v>1797</v>
      </c>
      <c r="B1799" s="6" t="str">
        <f>"张跃"</f>
        <v>张跃</v>
      </c>
      <c r="C1799" s="7" t="s">
        <v>3170</v>
      </c>
      <c r="D1799" s="7">
        <v>3647</v>
      </c>
      <c r="E1799" s="6" t="str">
        <f>"赵开寅"</f>
        <v>赵开寅</v>
      </c>
      <c r="F1799" s="7" t="s">
        <v>3171</v>
      </c>
    </row>
    <row r="1800" spans="1:6" ht="24.75" customHeight="1">
      <c r="A1800" s="5">
        <v>1798</v>
      </c>
      <c r="B1800" s="6" t="str">
        <f>"戴琪修"</f>
        <v>戴琪修</v>
      </c>
      <c r="C1800" s="7" t="s">
        <v>3172</v>
      </c>
      <c r="D1800" s="7">
        <v>3648</v>
      </c>
      <c r="E1800" s="6" t="str">
        <f>"林道显"</f>
        <v>林道显</v>
      </c>
      <c r="F1800" s="7" t="s">
        <v>918</v>
      </c>
    </row>
    <row r="1801" spans="1:6" ht="24.75" customHeight="1">
      <c r="A1801" s="5">
        <v>1799</v>
      </c>
      <c r="B1801" s="6" t="str">
        <f>"罗长梓"</f>
        <v>罗长梓</v>
      </c>
      <c r="C1801" s="7" t="s">
        <v>3173</v>
      </c>
      <c r="D1801" s="7">
        <v>3649</v>
      </c>
      <c r="E1801" s="6" t="str">
        <f>"钟祯维"</f>
        <v>钟祯维</v>
      </c>
      <c r="F1801" s="7" t="s">
        <v>3174</v>
      </c>
    </row>
    <row r="1802" spans="1:6" ht="24.75" customHeight="1">
      <c r="A1802" s="5">
        <v>1800</v>
      </c>
      <c r="B1802" s="6" t="str">
        <f>"陈奕龙"</f>
        <v>陈奕龙</v>
      </c>
      <c r="C1802" s="7" t="s">
        <v>3175</v>
      </c>
      <c r="D1802" s="7">
        <v>3650</v>
      </c>
      <c r="E1802" s="6" t="str">
        <f>"王世鑫"</f>
        <v>王世鑫</v>
      </c>
      <c r="F1802" s="7" t="s">
        <v>3044</v>
      </c>
    </row>
    <row r="1803" spans="1:6" ht="24.75" customHeight="1">
      <c r="A1803" s="5">
        <v>1801</v>
      </c>
      <c r="B1803" s="6" t="str">
        <f>"叶长城"</f>
        <v>叶长城</v>
      </c>
      <c r="C1803" s="7" t="s">
        <v>3176</v>
      </c>
      <c r="D1803" s="7">
        <v>3651</v>
      </c>
      <c r="E1803" s="6" t="str">
        <f>"胥林帅"</f>
        <v>胥林帅</v>
      </c>
      <c r="F1803" s="7" t="s">
        <v>3177</v>
      </c>
    </row>
    <row r="1804" spans="1:6" ht="24.75" customHeight="1">
      <c r="A1804" s="5">
        <v>1802</v>
      </c>
      <c r="B1804" s="6" t="str">
        <f>"林鲁信"</f>
        <v>林鲁信</v>
      </c>
      <c r="C1804" s="7" t="s">
        <v>3178</v>
      </c>
      <c r="D1804" s="7">
        <v>3652</v>
      </c>
      <c r="E1804" s="6" t="str">
        <f>"吴肖候"</f>
        <v>吴肖候</v>
      </c>
      <c r="F1804" s="7" t="s">
        <v>3179</v>
      </c>
    </row>
    <row r="1805" spans="1:6" ht="24.75" customHeight="1">
      <c r="A1805" s="5">
        <v>1803</v>
      </c>
      <c r="B1805" s="6" t="str">
        <f>"韦云"</f>
        <v>韦云</v>
      </c>
      <c r="C1805" s="7" t="s">
        <v>3180</v>
      </c>
      <c r="D1805" s="7">
        <v>3653</v>
      </c>
      <c r="E1805" s="6" t="str">
        <f>"符祥启"</f>
        <v>符祥启</v>
      </c>
      <c r="F1805" s="7" t="s">
        <v>3181</v>
      </c>
    </row>
    <row r="1806" spans="1:6" ht="24.75" customHeight="1">
      <c r="A1806" s="5">
        <v>1804</v>
      </c>
      <c r="B1806" s="6" t="str">
        <f>"冯行丰"</f>
        <v>冯行丰</v>
      </c>
      <c r="C1806" s="7" t="s">
        <v>3182</v>
      </c>
      <c r="D1806" s="7">
        <v>3654</v>
      </c>
      <c r="E1806" s="6" t="str">
        <f>"陈积玺"</f>
        <v>陈积玺</v>
      </c>
      <c r="F1806" s="7" t="s">
        <v>3183</v>
      </c>
    </row>
    <row r="1807" spans="1:6" ht="24.75" customHeight="1">
      <c r="A1807" s="5">
        <v>1805</v>
      </c>
      <c r="B1807" s="6" t="str">
        <f>"李占皇"</f>
        <v>李占皇</v>
      </c>
      <c r="C1807" s="7" t="s">
        <v>3184</v>
      </c>
      <c r="D1807" s="7">
        <v>3655</v>
      </c>
      <c r="E1807" s="6" t="str">
        <f>"李维良"</f>
        <v>李维良</v>
      </c>
      <c r="F1807" s="7" t="s">
        <v>3185</v>
      </c>
    </row>
    <row r="1808" spans="1:6" ht="24.75" customHeight="1">
      <c r="A1808" s="5">
        <v>1806</v>
      </c>
      <c r="B1808" s="6" t="str">
        <f>"庄伟"</f>
        <v>庄伟</v>
      </c>
      <c r="C1808" s="7" t="s">
        <v>1440</v>
      </c>
      <c r="D1808" s="7">
        <v>3656</v>
      </c>
      <c r="E1808" s="6" t="str">
        <f>"卢强文"</f>
        <v>卢强文</v>
      </c>
      <c r="F1808" s="7" t="s">
        <v>3186</v>
      </c>
    </row>
    <row r="1809" spans="1:6" ht="24.75" customHeight="1">
      <c r="A1809" s="5">
        <v>1807</v>
      </c>
      <c r="B1809" s="6" t="str">
        <f>"符馨尹"</f>
        <v>符馨尹</v>
      </c>
      <c r="C1809" s="7" t="s">
        <v>3187</v>
      </c>
      <c r="D1809" s="7">
        <v>3657</v>
      </c>
      <c r="E1809" s="6" t="str">
        <f>"姜敏"</f>
        <v>姜敏</v>
      </c>
      <c r="F1809" s="7" t="s">
        <v>3188</v>
      </c>
    </row>
    <row r="1810" spans="1:6" ht="24.75" customHeight="1">
      <c r="A1810" s="5">
        <v>1808</v>
      </c>
      <c r="B1810" s="6" t="str">
        <f>"吴臻"</f>
        <v>吴臻</v>
      </c>
      <c r="C1810" s="7" t="s">
        <v>3189</v>
      </c>
      <c r="D1810" s="7">
        <v>3658</v>
      </c>
      <c r="E1810" s="6" t="str">
        <f>"汤可芳"</f>
        <v>汤可芳</v>
      </c>
      <c r="F1810" s="7" t="s">
        <v>3190</v>
      </c>
    </row>
    <row r="1811" spans="1:6" ht="24.75" customHeight="1">
      <c r="A1811" s="5">
        <v>1809</v>
      </c>
      <c r="B1811" s="6" t="str">
        <f>"李璧好"</f>
        <v>李璧好</v>
      </c>
      <c r="C1811" s="7" t="s">
        <v>277</v>
      </c>
      <c r="D1811" s="7">
        <v>3659</v>
      </c>
      <c r="E1811" s="6" t="str">
        <f>"麦丹"</f>
        <v>麦丹</v>
      </c>
      <c r="F1811" s="7" t="s">
        <v>1389</v>
      </c>
    </row>
    <row r="1812" spans="1:6" ht="24.75" customHeight="1">
      <c r="A1812" s="5">
        <v>1810</v>
      </c>
      <c r="B1812" s="6" t="str">
        <f>"陈明鸿"</f>
        <v>陈明鸿</v>
      </c>
      <c r="C1812" s="7" t="s">
        <v>3191</v>
      </c>
      <c r="D1812" s="7">
        <v>3660</v>
      </c>
      <c r="E1812" s="6" t="str">
        <f>"麦贤杰"</f>
        <v>麦贤杰</v>
      </c>
      <c r="F1812" s="7" t="s">
        <v>759</v>
      </c>
    </row>
    <row r="1813" spans="1:6" ht="24.75" customHeight="1">
      <c r="A1813" s="5">
        <v>1811</v>
      </c>
      <c r="B1813" s="6" t="str">
        <f>"杜代禄"</f>
        <v>杜代禄</v>
      </c>
      <c r="C1813" s="7" t="s">
        <v>3192</v>
      </c>
      <c r="D1813" s="7">
        <v>3661</v>
      </c>
      <c r="E1813" s="6" t="str">
        <f>"符林逸"</f>
        <v>符林逸</v>
      </c>
      <c r="F1813" s="7" t="s">
        <v>415</v>
      </c>
    </row>
    <row r="1814" spans="1:6" ht="24.75" customHeight="1">
      <c r="A1814" s="5">
        <v>1812</v>
      </c>
      <c r="B1814" s="6" t="str">
        <f>"郑然丽"</f>
        <v>郑然丽</v>
      </c>
      <c r="C1814" s="7" t="s">
        <v>3193</v>
      </c>
      <c r="D1814" s="7">
        <v>3662</v>
      </c>
      <c r="E1814" s="6" t="str">
        <f>"符煜邓"</f>
        <v>符煜邓</v>
      </c>
      <c r="F1814" s="7" t="s">
        <v>3194</v>
      </c>
    </row>
    <row r="1815" spans="1:6" ht="24.75" customHeight="1">
      <c r="A1815" s="5">
        <v>1813</v>
      </c>
      <c r="B1815" s="6" t="str">
        <f>"王春景"</f>
        <v>王春景</v>
      </c>
      <c r="C1815" s="7" t="s">
        <v>3195</v>
      </c>
      <c r="D1815" s="7">
        <v>3663</v>
      </c>
      <c r="E1815" s="6" t="str">
        <f>"万通"</f>
        <v>万通</v>
      </c>
      <c r="F1815" s="7" t="s">
        <v>3196</v>
      </c>
    </row>
    <row r="1816" spans="1:6" ht="24.75" customHeight="1">
      <c r="A1816" s="5">
        <v>1814</v>
      </c>
      <c r="B1816" s="6" t="str">
        <f>"黄君"</f>
        <v>黄君</v>
      </c>
      <c r="C1816" s="7" t="s">
        <v>3197</v>
      </c>
      <c r="D1816" s="7">
        <v>3664</v>
      </c>
      <c r="E1816" s="6" t="str">
        <f>"苏子帅"</f>
        <v>苏子帅</v>
      </c>
      <c r="F1816" s="7" t="s">
        <v>3198</v>
      </c>
    </row>
    <row r="1817" spans="1:6" ht="24.75" customHeight="1">
      <c r="A1817" s="5">
        <v>1815</v>
      </c>
      <c r="B1817" s="6" t="str">
        <f>"周始锐"</f>
        <v>周始锐</v>
      </c>
      <c r="C1817" s="7" t="s">
        <v>3199</v>
      </c>
      <c r="D1817" s="7">
        <v>3665</v>
      </c>
      <c r="E1817" s="6" t="str">
        <f>"赵武健"</f>
        <v>赵武健</v>
      </c>
      <c r="F1817" s="7" t="s">
        <v>3200</v>
      </c>
    </row>
    <row r="1818" spans="1:6" ht="24.75" customHeight="1">
      <c r="A1818" s="5">
        <v>1816</v>
      </c>
      <c r="B1818" s="6" t="str">
        <f>"靳博文"</f>
        <v>靳博文</v>
      </c>
      <c r="C1818" s="7" t="s">
        <v>3201</v>
      </c>
      <c r="D1818" s="7">
        <v>3666</v>
      </c>
      <c r="E1818" s="6" t="str">
        <f>"林立斌"</f>
        <v>林立斌</v>
      </c>
      <c r="F1818" s="7" t="s">
        <v>3202</v>
      </c>
    </row>
    <row r="1819" spans="1:6" ht="24.75" customHeight="1">
      <c r="A1819" s="5">
        <v>1817</v>
      </c>
      <c r="B1819" s="6" t="str">
        <f>"伍绍益"</f>
        <v>伍绍益</v>
      </c>
      <c r="C1819" s="7" t="s">
        <v>3203</v>
      </c>
      <c r="D1819" s="7">
        <v>3667</v>
      </c>
      <c r="E1819" s="6" t="str">
        <f>"孙能"</f>
        <v>孙能</v>
      </c>
      <c r="F1819" s="7" t="s">
        <v>3204</v>
      </c>
    </row>
    <row r="1820" spans="1:6" ht="24.75" customHeight="1">
      <c r="A1820" s="5">
        <v>1818</v>
      </c>
      <c r="B1820" s="6" t="str">
        <f>"陈焕龙"</f>
        <v>陈焕龙</v>
      </c>
      <c r="C1820" s="7" t="s">
        <v>3205</v>
      </c>
      <c r="D1820" s="7">
        <v>3668</v>
      </c>
      <c r="E1820" s="6" t="str">
        <f>"洪森"</f>
        <v>洪森</v>
      </c>
      <c r="F1820" s="7" t="s">
        <v>2419</v>
      </c>
    </row>
    <row r="1821" spans="1:6" ht="24.75" customHeight="1">
      <c r="A1821" s="5">
        <v>1819</v>
      </c>
      <c r="B1821" s="6" t="str">
        <f>"林声朝"</f>
        <v>林声朝</v>
      </c>
      <c r="C1821" s="7" t="s">
        <v>3206</v>
      </c>
      <c r="D1821" s="7">
        <v>3669</v>
      </c>
      <c r="E1821" s="6" t="str">
        <f>"吴荣莹"</f>
        <v>吴荣莹</v>
      </c>
      <c r="F1821" s="7" t="s">
        <v>3207</v>
      </c>
    </row>
    <row r="1822" spans="1:6" ht="24.75" customHeight="1">
      <c r="A1822" s="5">
        <v>1820</v>
      </c>
      <c r="B1822" s="6" t="str">
        <f>"倪锡师"</f>
        <v>倪锡师</v>
      </c>
      <c r="C1822" s="7" t="s">
        <v>3208</v>
      </c>
      <c r="D1822" s="7">
        <v>3670</v>
      </c>
      <c r="E1822" s="6" t="str">
        <f>"文肖慧"</f>
        <v>文肖慧</v>
      </c>
      <c r="F1822" s="7" t="s">
        <v>2913</v>
      </c>
    </row>
    <row r="1823" spans="1:6" ht="24.75" customHeight="1">
      <c r="A1823" s="5">
        <v>1821</v>
      </c>
      <c r="B1823" s="6" t="str">
        <f>"郑宇"</f>
        <v>郑宇</v>
      </c>
      <c r="C1823" s="7" t="s">
        <v>3209</v>
      </c>
      <c r="D1823" s="7">
        <v>3671</v>
      </c>
      <c r="E1823" s="6" t="str">
        <f>"陈欣圆"</f>
        <v>陈欣圆</v>
      </c>
      <c r="F1823" s="7" t="s">
        <v>3210</v>
      </c>
    </row>
    <row r="1824" spans="1:6" ht="24.75" customHeight="1">
      <c r="A1824" s="5">
        <v>1822</v>
      </c>
      <c r="B1824" s="6" t="str">
        <f>"梁茜茜"</f>
        <v>梁茜茜</v>
      </c>
      <c r="C1824" s="7" t="s">
        <v>381</v>
      </c>
      <c r="D1824" s="7">
        <v>3672</v>
      </c>
      <c r="E1824" s="6" t="str">
        <f>"张清萍"</f>
        <v>张清萍</v>
      </c>
      <c r="F1824" s="7" t="s">
        <v>3211</v>
      </c>
    </row>
    <row r="1825" spans="1:6" ht="24.75" customHeight="1">
      <c r="A1825" s="5">
        <v>1823</v>
      </c>
      <c r="B1825" s="6" t="str">
        <f>"李莉"</f>
        <v>李莉</v>
      </c>
      <c r="C1825" s="7" t="s">
        <v>3212</v>
      </c>
      <c r="D1825" s="7">
        <v>3673</v>
      </c>
      <c r="E1825" s="6" t="str">
        <f>"黄蓝琳"</f>
        <v>黄蓝琳</v>
      </c>
      <c r="F1825" s="7" t="s">
        <v>3213</v>
      </c>
    </row>
    <row r="1826" spans="1:6" ht="24.75" customHeight="1">
      <c r="A1826" s="5">
        <v>1824</v>
      </c>
      <c r="B1826" s="6" t="str">
        <f>"何伟金"</f>
        <v>何伟金</v>
      </c>
      <c r="C1826" s="7" t="s">
        <v>3214</v>
      </c>
      <c r="D1826" s="7">
        <v>3674</v>
      </c>
      <c r="E1826" s="6" t="str">
        <f>"邢晓婷"</f>
        <v>邢晓婷</v>
      </c>
      <c r="F1826" s="7" t="s">
        <v>1723</v>
      </c>
    </row>
    <row r="1827" spans="1:6" ht="24.75" customHeight="1">
      <c r="A1827" s="5">
        <v>1825</v>
      </c>
      <c r="B1827" s="6" t="str">
        <f>"胡瑞林"</f>
        <v>胡瑞林</v>
      </c>
      <c r="C1827" s="7" t="s">
        <v>3215</v>
      </c>
      <c r="D1827" s="7">
        <v>3675</v>
      </c>
      <c r="E1827" s="6" t="str">
        <f>"曾金莲"</f>
        <v>曾金莲</v>
      </c>
      <c r="F1827" s="7" t="s">
        <v>708</v>
      </c>
    </row>
    <row r="1828" spans="1:6" ht="24.75" customHeight="1">
      <c r="A1828" s="5">
        <v>1826</v>
      </c>
      <c r="B1828" s="6" t="str">
        <f>"唐季华"</f>
        <v>唐季华</v>
      </c>
      <c r="C1828" s="7" t="s">
        <v>3216</v>
      </c>
      <c r="D1828" s="7">
        <v>3676</v>
      </c>
      <c r="E1828" s="6" t="str">
        <f>"刘珊珊"</f>
        <v>刘珊珊</v>
      </c>
      <c r="F1828" s="7" t="s">
        <v>3217</v>
      </c>
    </row>
    <row r="1829" spans="1:6" ht="24.75" customHeight="1">
      <c r="A1829" s="5">
        <v>1827</v>
      </c>
      <c r="B1829" s="6" t="str">
        <f>"罗明亮"</f>
        <v>罗明亮</v>
      </c>
      <c r="C1829" s="7" t="s">
        <v>138</v>
      </c>
      <c r="D1829" s="7">
        <v>3677</v>
      </c>
      <c r="E1829" s="6" t="str">
        <f>"文昌杰"</f>
        <v>文昌杰</v>
      </c>
      <c r="F1829" s="7" t="s">
        <v>3218</v>
      </c>
    </row>
    <row r="1830" spans="1:6" ht="24.75" customHeight="1">
      <c r="A1830" s="5">
        <v>1828</v>
      </c>
      <c r="B1830" s="6" t="str">
        <f>"蒙淑娇"</f>
        <v>蒙淑娇</v>
      </c>
      <c r="C1830" s="7" t="s">
        <v>3219</v>
      </c>
      <c r="D1830" s="7">
        <v>3678</v>
      </c>
      <c r="E1830" s="6" t="str">
        <f>"吉才琦"</f>
        <v>吉才琦</v>
      </c>
      <c r="F1830" s="7" t="s">
        <v>3220</v>
      </c>
    </row>
    <row r="1831" spans="1:6" ht="24.75" customHeight="1">
      <c r="A1831" s="5">
        <v>1829</v>
      </c>
      <c r="B1831" s="6" t="str">
        <f>"王耀"</f>
        <v>王耀</v>
      </c>
      <c r="C1831" s="7" t="s">
        <v>3221</v>
      </c>
      <c r="D1831" s="7">
        <v>3679</v>
      </c>
      <c r="E1831" s="6" t="str">
        <f>"陈盈"</f>
        <v>陈盈</v>
      </c>
      <c r="F1831" s="7" t="s">
        <v>2084</v>
      </c>
    </row>
    <row r="1832" spans="1:6" ht="24.75" customHeight="1">
      <c r="A1832" s="5">
        <v>1830</v>
      </c>
      <c r="B1832" s="6" t="str">
        <f>"陈洋阳"</f>
        <v>陈洋阳</v>
      </c>
      <c r="C1832" s="7" t="s">
        <v>28</v>
      </c>
      <c r="D1832" s="7">
        <v>3680</v>
      </c>
      <c r="E1832" s="6" t="str">
        <f>"温静嘉"</f>
        <v>温静嘉</v>
      </c>
      <c r="F1832" s="7" t="s">
        <v>1578</v>
      </c>
    </row>
    <row r="1833" spans="1:6" ht="24.75" customHeight="1">
      <c r="A1833" s="5">
        <v>1831</v>
      </c>
      <c r="B1833" s="6" t="str">
        <f>"林先武"</f>
        <v>林先武</v>
      </c>
      <c r="C1833" s="7" t="s">
        <v>3222</v>
      </c>
      <c r="D1833" s="7">
        <v>3681</v>
      </c>
      <c r="E1833" s="6" t="str">
        <f>"李婉菊"</f>
        <v>李婉菊</v>
      </c>
      <c r="F1833" s="7" t="s">
        <v>2693</v>
      </c>
    </row>
    <row r="1834" spans="1:6" ht="24.75" customHeight="1">
      <c r="A1834" s="5">
        <v>1832</v>
      </c>
      <c r="B1834" s="6" t="str">
        <f>"林雅叶"</f>
        <v>林雅叶</v>
      </c>
      <c r="C1834" s="7" t="s">
        <v>3223</v>
      </c>
      <c r="D1834" s="7">
        <v>3682</v>
      </c>
      <c r="E1834" s="6" t="str">
        <f>"符蓉蓉"</f>
        <v>符蓉蓉</v>
      </c>
      <c r="F1834" s="7" t="s">
        <v>3224</v>
      </c>
    </row>
    <row r="1835" spans="1:6" ht="24.75" customHeight="1">
      <c r="A1835" s="5">
        <v>1833</v>
      </c>
      <c r="B1835" s="6" t="str">
        <f>"孙国雪"</f>
        <v>孙国雪</v>
      </c>
      <c r="C1835" s="7" t="s">
        <v>3225</v>
      </c>
      <c r="D1835" s="7">
        <v>3683</v>
      </c>
      <c r="E1835" s="6" t="str">
        <f>"王祥山"</f>
        <v>王祥山</v>
      </c>
      <c r="F1835" s="7" t="s">
        <v>3226</v>
      </c>
    </row>
    <row r="1836" spans="1:6" ht="24.75" customHeight="1">
      <c r="A1836" s="5">
        <v>1834</v>
      </c>
      <c r="B1836" s="6" t="str">
        <f>"刘大锋"</f>
        <v>刘大锋</v>
      </c>
      <c r="C1836" s="7" t="s">
        <v>3227</v>
      </c>
      <c r="D1836" s="7">
        <v>3684</v>
      </c>
      <c r="E1836" s="6" t="str">
        <f>"唐嘉祺"</f>
        <v>唐嘉祺</v>
      </c>
      <c r="F1836" s="7" t="s">
        <v>3228</v>
      </c>
    </row>
    <row r="1837" spans="1:6" ht="24.75" customHeight="1">
      <c r="A1837" s="5">
        <v>1835</v>
      </c>
      <c r="B1837" s="6" t="str">
        <f>"符振郭"</f>
        <v>符振郭</v>
      </c>
      <c r="C1837" s="7" t="s">
        <v>3229</v>
      </c>
      <c r="D1837" s="7">
        <v>3685</v>
      </c>
      <c r="E1837" s="6" t="str">
        <f>"李晓"</f>
        <v>李晓</v>
      </c>
      <c r="F1837" s="7" t="s">
        <v>1592</v>
      </c>
    </row>
    <row r="1838" spans="1:6" ht="24.75" customHeight="1">
      <c r="A1838" s="5">
        <v>1836</v>
      </c>
      <c r="B1838" s="6" t="str">
        <f>"许嘉桐"</f>
        <v>许嘉桐</v>
      </c>
      <c r="C1838" s="7" t="s">
        <v>3230</v>
      </c>
      <c r="D1838" s="7">
        <v>3686</v>
      </c>
      <c r="E1838" s="6" t="str">
        <f>"蒙潇"</f>
        <v>蒙潇</v>
      </c>
      <c r="F1838" s="7" t="s">
        <v>3231</v>
      </c>
    </row>
    <row r="1839" spans="1:6" ht="24.75" customHeight="1">
      <c r="A1839" s="5">
        <v>1837</v>
      </c>
      <c r="B1839" s="6" t="str">
        <f>"李维"</f>
        <v>李维</v>
      </c>
      <c r="C1839" s="7" t="s">
        <v>3232</v>
      </c>
      <c r="D1839" s="7">
        <v>3687</v>
      </c>
      <c r="E1839" s="6" t="str">
        <f>"方晴"</f>
        <v>方晴</v>
      </c>
      <c r="F1839" s="7" t="s">
        <v>2463</v>
      </c>
    </row>
    <row r="1840" spans="1:6" ht="24.75" customHeight="1">
      <c r="A1840" s="5">
        <v>1838</v>
      </c>
      <c r="B1840" s="6" t="str">
        <f>"苏乃萍"</f>
        <v>苏乃萍</v>
      </c>
      <c r="C1840" s="7" t="s">
        <v>3233</v>
      </c>
      <c r="D1840" s="7">
        <v>3688</v>
      </c>
      <c r="E1840" s="6" t="str">
        <f>"李婷丽"</f>
        <v>李婷丽</v>
      </c>
      <c r="F1840" s="7" t="s">
        <v>3234</v>
      </c>
    </row>
    <row r="1841" spans="1:6" ht="24.75" customHeight="1">
      <c r="A1841" s="5">
        <v>1839</v>
      </c>
      <c r="B1841" s="6" t="str">
        <f>"梁晓熔"</f>
        <v>梁晓熔</v>
      </c>
      <c r="C1841" s="7" t="s">
        <v>3235</v>
      </c>
      <c r="D1841" s="7">
        <v>3689</v>
      </c>
      <c r="E1841" s="6" t="str">
        <f>"吉训卿"</f>
        <v>吉训卿</v>
      </c>
      <c r="F1841" s="7" t="s">
        <v>3236</v>
      </c>
    </row>
    <row r="1842" spans="1:6" ht="24.75" customHeight="1">
      <c r="A1842" s="5">
        <v>1840</v>
      </c>
      <c r="B1842" s="6" t="str">
        <f>"梁怡"</f>
        <v>梁怡</v>
      </c>
      <c r="C1842" s="7" t="s">
        <v>3237</v>
      </c>
      <c r="D1842" s="7">
        <v>3690</v>
      </c>
      <c r="E1842" s="6" t="str">
        <f>"李静"</f>
        <v>李静</v>
      </c>
      <c r="F1842" s="7" t="s">
        <v>190</v>
      </c>
    </row>
    <row r="1843" spans="1:6" ht="24.75" customHeight="1">
      <c r="A1843" s="5">
        <v>1841</v>
      </c>
      <c r="B1843" s="6" t="str">
        <f>"符方妹"</f>
        <v>符方妹</v>
      </c>
      <c r="C1843" s="7" t="s">
        <v>3238</v>
      </c>
      <c r="D1843" s="7">
        <v>3691</v>
      </c>
      <c r="E1843" s="6" t="str">
        <f>"孙嫦梧"</f>
        <v>孙嫦梧</v>
      </c>
      <c r="F1843" s="7" t="s">
        <v>1550</v>
      </c>
    </row>
    <row r="1844" spans="1:6" ht="24.75" customHeight="1">
      <c r="A1844" s="5">
        <v>1842</v>
      </c>
      <c r="B1844" s="6" t="str">
        <f>"张雨"</f>
        <v>张雨</v>
      </c>
      <c r="C1844" s="7" t="s">
        <v>3239</v>
      </c>
      <c r="D1844" s="7">
        <v>3692</v>
      </c>
      <c r="E1844" s="6" t="str">
        <f>"张杨雪"</f>
        <v>张杨雪</v>
      </c>
      <c r="F1844" s="7" t="s">
        <v>3240</v>
      </c>
    </row>
    <row r="1845" spans="1:6" ht="24.75" customHeight="1">
      <c r="A1845" s="5">
        <v>1843</v>
      </c>
      <c r="B1845" s="6" t="str">
        <f>"许峰玮"</f>
        <v>许峰玮</v>
      </c>
      <c r="C1845" s="7" t="s">
        <v>3241</v>
      </c>
      <c r="D1845" s="7">
        <v>3693</v>
      </c>
      <c r="E1845" s="6" t="str">
        <f>"周子琳"</f>
        <v>周子琳</v>
      </c>
      <c r="F1845" s="7" t="s">
        <v>2768</v>
      </c>
    </row>
    <row r="1846" spans="1:6" ht="24.75" customHeight="1">
      <c r="A1846" s="5">
        <v>1844</v>
      </c>
      <c r="B1846" s="6" t="str">
        <f>"黄冠越"</f>
        <v>黄冠越</v>
      </c>
      <c r="C1846" s="7" t="s">
        <v>3242</v>
      </c>
      <c r="D1846" s="7">
        <v>3694</v>
      </c>
      <c r="E1846" s="6" t="str">
        <f>"廖祺祺"</f>
        <v>廖祺祺</v>
      </c>
      <c r="F1846" s="7" t="s">
        <v>3243</v>
      </c>
    </row>
    <row r="1847" spans="1:6" ht="24.75" customHeight="1">
      <c r="A1847" s="5">
        <v>1845</v>
      </c>
      <c r="B1847" s="6" t="str">
        <f>"洪有帅"</f>
        <v>洪有帅</v>
      </c>
      <c r="C1847" s="7" t="s">
        <v>603</v>
      </c>
      <c r="D1847" s="7">
        <v>3695</v>
      </c>
      <c r="E1847" s="6" t="str">
        <f>"麦明菲"</f>
        <v>麦明菲</v>
      </c>
      <c r="F1847" s="7" t="s">
        <v>3244</v>
      </c>
    </row>
    <row r="1848" spans="1:6" ht="24.75" customHeight="1">
      <c r="A1848" s="5">
        <v>1846</v>
      </c>
      <c r="B1848" s="6" t="str">
        <f>"符式鹏"</f>
        <v>符式鹏</v>
      </c>
      <c r="C1848" s="7" t="s">
        <v>3245</v>
      </c>
      <c r="D1848" s="7">
        <v>3696</v>
      </c>
      <c r="E1848" s="6" t="str">
        <f>"许晓青"</f>
        <v>许晓青</v>
      </c>
      <c r="F1848" s="7" t="s">
        <v>2212</v>
      </c>
    </row>
    <row r="1849" spans="1:6" ht="24.75" customHeight="1">
      <c r="A1849" s="5">
        <v>1847</v>
      </c>
      <c r="B1849" s="6" t="str">
        <f>"王韵思"</f>
        <v>王韵思</v>
      </c>
      <c r="C1849" s="7" t="s">
        <v>1608</v>
      </c>
      <c r="D1849" s="7">
        <v>3697</v>
      </c>
      <c r="E1849" s="6" t="str">
        <f>"何媛媛"</f>
        <v>何媛媛</v>
      </c>
      <c r="F1849" s="7" t="s">
        <v>3246</v>
      </c>
    </row>
    <row r="1850" spans="1:6" ht="24.75" customHeight="1">
      <c r="A1850" s="5">
        <v>1848</v>
      </c>
      <c r="B1850" s="6" t="str">
        <f>"朱惠"</f>
        <v>朱惠</v>
      </c>
      <c r="C1850" s="7" t="s">
        <v>306</v>
      </c>
      <c r="D1850" s="7">
        <v>3698</v>
      </c>
      <c r="E1850" s="6" t="str">
        <f>"李舒铭"</f>
        <v>李舒铭</v>
      </c>
      <c r="F1850" s="7" t="s">
        <v>3247</v>
      </c>
    </row>
    <row r="1851" spans="1:6" ht="24.75" customHeight="1">
      <c r="A1851" s="5">
        <v>1849</v>
      </c>
      <c r="B1851" s="6" t="str">
        <f>"吴毓禄"</f>
        <v>吴毓禄</v>
      </c>
      <c r="C1851" s="7" t="s">
        <v>682</v>
      </c>
      <c r="D1851" s="7">
        <v>3699</v>
      </c>
      <c r="E1851" s="6" t="str">
        <f>"陈露"</f>
        <v>陈露</v>
      </c>
      <c r="F1851" s="7" t="s">
        <v>3248</v>
      </c>
    </row>
    <row r="1852" spans="1:6" ht="24.75" customHeight="1">
      <c r="A1852" s="5">
        <v>1850</v>
      </c>
      <c r="B1852" s="6" t="str">
        <f>"张虹"</f>
        <v>张虹</v>
      </c>
      <c r="C1852" s="7" t="s">
        <v>3249</v>
      </c>
      <c r="D1852" s="7">
        <v>3700</v>
      </c>
      <c r="E1852" s="6" t="str">
        <f>"唐静"</f>
        <v>唐静</v>
      </c>
      <c r="F1852" s="7" t="s">
        <v>3250</v>
      </c>
    </row>
    <row r="1853" ht="24.75" customHeight="1"/>
    <row r="1854" ht="24.75" customHeight="1"/>
    <row r="1855" ht="24.75" customHeight="1"/>
    <row r="1856" ht="24.75" customHeight="1"/>
    <row r="1857" ht="24.75" customHeight="1"/>
    <row r="1858" ht="24.75" customHeight="1"/>
    <row r="1859" ht="24.75" customHeight="1"/>
    <row r="1860" ht="24.75" customHeight="1"/>
    <row r="1861" ht="24.75" customHeight="1"/>
    <row r="1862" ht="24.75" customHeight="1"/>
    <row r="1863" ht="24.75" customHeight="1"/>
    <row r="1864" ht="24.75" customHeight="1"/>
    <row r="1865" ht="24.75" customHeight="1"/>
    <row r="1866" ht="24.75" customHeight="1"/>
    <row r="1867" ht="24.75" customHeight="1"/>
    <row r="1868" ht="24.75" customHeight="1"/>
    <row r="1869" ht="24.75" customHeight="1"/>
    <row r="1870" ht="24.75" customHeight="1"/>
    <row r="1871" ht="24.75" customHeight="1"/>
    <row r="1872" ht="24.75" customHeight="1"/>
    <row r="1873" ht="24.75" customHeight="1"/>
    <row r="1874" ht="24.75" customHeight="1"/>
    <row r="1875" ht="24.75" customHeight="1"/>
    <row r="1876" ht="24.75" customHeight="1"/>
    <row r="1877" ht="24.75" customHeight="1"/>
    <row r="1878" ht="24.75" customHeight="1"/>
    <row r="1879" ht="24.75" customHeight="1"/>
    <row r="1880" ht="24.75" customHeight="1"/>
    <row r="1881" ht="24.75" customHeight="1"/>
    <row r="1882" ht="24.75" customHeight="1"/>
    <row r="1883" ht="24.75" customHeight="1"/>
    <row r="1884" ht="24.75" customHeight="1"/>
    <row r="1885" ht="24.75" customHeight="1"/>
    <row r="1886" ht="24.75" customHeight="1"/>
    <row r="1887" ht="24.75" customHeight="1"/>
    <row r="1888" ht="24.75" customHeight="1"/>
    <row r="1889" ht="24.75" customHeight="1"/>
    <row r="1890" ht="24.75" customHeight="1"/>
    <row r="1891" ht="24.75" customHeight="1"/>
    <row r="1892" ht="24.75" customHeight="1"/>
    <row r="1893" ht="24.75" customHeight="1"/>
    <row r="1894" ht="24.75" customHeight="1"/>
    <row r="1895" ht="24.75" customHeight="1"/>
    <row r="1896" ht="24.75" customHeight="1"/>
    <row r="1897" ht="24.75" customHeight="1"/>
    <row r="1898" ht="24.75" customHeight="1"/>
    <row r="1899" ht="24.75" customHeight="1"/>
    <row r="1900" ht="24.75" customHeight="1"/>
    <row r="1901" ht="24.75" customHeight="1"/>
    <row r="1902" ht="24.75" customHeight="1"/>
    <row r="1903" ht="24.75" customHeight="1"/>
    <row r="1904" ht="24.75" customHeight="1"/>
    <row r="1905" ht="24.75" customHeight="1"/>
    <row r="1906" ht="24.75" customHeight="1"/>
    <row r="1907" ht="24.75" customHeight="1"/>
    <row r="1908" ht="24.75" customHeight="1"/>
    <row r="1909" ht="24.75" customHeight="1"/>
    <row r="1910" ht="24.75" customHeight="1"/>
    <row r="1911" ht="24.75" customHeight="1"/>
    <row r="1912" ht="24.75" customHeight="1"/>
    <row r="1913" ht="24.75" customHeight="1"/>
    <row r="1914" ht="24.75" customHeight="1"/>
    <row r="1915" ht="24.75" customHeight="1"/>
    <row r="1916" ht="24.75" customHeight="1"/>
    <row r="1917" ht="24.75" customHeight="1"/>
    <row r="1918" ht="24.75" customHeight="1"/>
    <row r="1919" ht="24.75" customHeight="1"/>
    <row r="1920" ht="24.75" customHeight="1"/>
    <row r="1921" ht="24.75" customHeight="1"/>
    <row r="1922" ht="24.75" customHeight="1"/>
    <row r="1923" ht="24.75" customHeight="1"/>
    <row r="1924" ht="24.75" customHeight="1"/>
    <row r="1925" ht="24.75" customHeight="1"/>
    <row r="1926" ht="24.75" customHeight="1"/>
    <row r="1927" ht="24.75" customHeight="1"/>
    <row r="1928" ht="24.75" customHeight="1"/>
    <row r="1929" ht="24.75" customHeight="1"/>
    <row r="1930" ht="24.75" customHeight="1"/>
    <row r="1931" ht="24.75" customHeight="1"/>
    <row r="1932" ht="24.75" customHeight="1"/>
    <row r="1933" ht="24.75" customHeight="1"/>
    <row r="1934" ht="24.75" customHeight="1"/>
    <row r="1935" ht="24.75" customHeight="1"/>
    <row r="1936" ht="24.75" customHeight="1"/>
    <row r="1937" ht="24.75" customHeight="1"/>
    <row r="1938" ht="24.75" customHeight="1"/>
    <row r="1939" ht="24.75" customHeight="1"/>
    <row r="1940" ht="24.75" customHeight="1"/>
    <row r="1941" ht="24.75" customHeight="1"/>
    <row r="1942" ht="24.75" customHeight="1"/>
    <row r="1943" ht="24.75" customHeight="1"/>
    <row r="1944" ht="24.75" customHeight="1"/>
    <row r="1945" ht="24.75" customHeight="1"/>
    <row r="1946" ht="24.75" customHeight="1"/>
    <row r="1947" ht="24.75" customHeight="1"/>
    <row r="1948" ht="24.75" customHeight="1"/>
    <row r="1949" ht="24.75" customHeight="1"/>
    <row r="1950" ht="24.75" customHeight="1"/>
    <row r="1951" ht="24.75" customHeight="1"/>
    <row r="1952" ht="24.75" customHeight="1"/>
    <row r="1953" ht="24.75" customHeight="1"/>
    <row r="1954" ht="24.75" customHeight="1"/>
    <row r="1955" ht="24.75" customHeight="1"/>
    <row r="1956" ht="24.75" customHeight="1"/>
    <row r="1957" ht="24.75" customHeight="1"/>
    <row r="1958" ht="24.75" customHeight="1"/>
    <row r="1959" ht="24.75" customHeight="1"/>
    <row r="1960" ht="24.75" customHeight="1"/>
    <row r="1961" ht="24.75" customHeight="1"/>
    <row r="1962" ht="24.75" customHeight="1"/>
    <row r="1963" ht="24.75" customHeight="1"/>
    <row r="1964" ht="24.75" customHeight="1"/>
    <row r="1965" ht="24.75" customHeight="1"/>
    <row r="1966" ht="24.75" customHeight="1"/>
    <row r="1967" ht="24.75" customHeight="1"/>
    <row r="1968" ht="24.75" customHeight="1"/>
    <row r="1969" ht="24.75" customHeight="1"/>
    <row r="1970" ht="24.75" customHeight="1"/>
    <row r="1971" ht="24.75" customHeight="1"/>
    <row r="1972" ht="24.75" customHeight="1"/>
    <row r="1973" ht="24.75" customHeight="1"/>
    <row r="1974" ht="24.75" customHeight="1"/>
    <row r="1975" ht="24.75" customHeight="1"/>
    <row r="1976" ht="24.75" customHeight="1"/>
    <row r="1977" ht="24.75" customHeight="1"/>
    <row r="1978" ht="24.75" customHeight="1"/>
    <row r="1979" ht="24.75" customHeight="1"/>
    <row r="1980" ht="24.75" customHeight="1"/>
    <row r="1981" ht="24.75" customHeight="1"/>
    <row r="1982" ht="24.75" customHeight="1"/>
    <row r="1983" ht="24.75" customHeight="1"/>
    <row r="1984" ht="24.75" customHeight="1"/>
    <row r="1985" ht="24.75" customHeight="1"/>
    <row r="1986" ht="24.75" customHeight="1"/>
    <row r="1987" ht="24.75" customHeight="1"/>
    <row r="1988" ht="24.75" customHeight="1"/>
    <row r="1989" ht="24.75" customHeight="1"/>
    <row r="1990" ht="24.75" customHeight="1"/>
    <row r="1991" ht="24.75" customHeight="1"/>
    <row r="1992" ht="24.75" customHeight="1"/>
    <row r="1993" ht="24.75" customHeight="1"/>
    <row r="1994" ht="24.75" customHeight="1"/>
    <row r="1995" ht="24.75" customHeight="1"/>
    <row r="1996" ht="24.75" customHeight="1"/>
    <row r="1997" ht="24.75" customHeight="1"/>
    <row r="1998" ht="24.75" customHeight="1"/>
    <row r="1999" ht="24.75" customHeight="1"/>
    <row r="2000" ht="24.75" customHeight="1"/>
    <row r="2001" ht="24.75" customHeight="1"/>
    <row r="2002" ht="24.75" customHeight="1"/>
    <row r="2003" ht="24.75" customHeight="1"/>
    <row r="2004" ht="24.75" customHeight="1"/>
    <row r="2005" ht="24.75" customHeight="1"/>
    <row r="2006" ht="24.75" customHeight="1"/>
    <row r="2007" ht="24.75" customHeight="1"/>
    <row r="2008" ht="24.75" customHeight="1"/>
    <row r="2009" ht="24.75" customHeight="1"/>
    <row r="2010" ht="24.75" customHeight="1"/>
    <row r="2011" ht="24.75" customHeight="1"/>
    <row r="2012" ht="24.75" customHeight="1"/>
    <row r="2013" ht="24.75" customHeight="1"/>
    <row r="2014" ht="24.75" customHeight="1"/>
    <row r="2015" ht="24.75" customHeight="1"/>
    <row r="2016" ht="24.75" customHeight="1"/>
    <row r="2017" ht="24.75" customHeight="1"/>
    <row r="2018" ht="24.75" customHeight="1"/>
    <row r="2019" ht="24.75" customHeight="1"/>
    <row r="2020" ht="24.75" customHeight="1"/>
    <row r="2021" ht="24.75" customHeight="1"/>
    <row r="2022" ht="24.75" customHeight="1"/>
    <row r="2023" ht="24.75" customHeight="1"/>
    <row r="2024" ht="24.75" customHeight="1"/>
    <row r="2025" ht="24.75" customHeight="1"/>
    <row r="2026" ht="24.75" customHeight="1"/>
    <row r="2027" ht="24.75" customHeight="1"/>
    <row r="2028" ht="24.75" customHeight="1"/>
    <row r="2029" ht="24.75" customHeight="1"/>
    <row r="2030" ht="24.75" customHeight="1"/>
    <row r="2031" ht="24.75" customHeight="1"/>
    <row r="2032" ht="24.75" customHeight="1"/>
    <row r="2033" ht="24.75" customHeight="1"/>
    <row r="2034" ht="24.75" customHeight="1"/>
    <row r="2035" ht="24.75" customHeight="1"/>
    <row r="2036" ht="24.75" customHeight="1"/>
    <row r="2037" ht="24.75" customHeight="1"/>
    <row r="2038" ht="24.75" customHeight="1"/>
    <row r="2039" ht="24.75" customHeight="1"/>
    <row r="2040" ht="24.75" customHeight="1"/>
    <row r="2041" ht="24.75" customHeight="1"/>
    <row r="2042" ht="24.75" customHeight="1"/>
    <row r="2043" ht="24.75" customHeight="1"/>
    <row r="2044" ht="24.75" customHeight="1"/>
    <row r="2045" ht="24.75" customHeight="1"/>
    <row r="2046" ht="24.75" customHeight="1"/>
    <row r="2047" ht="24.75" customHeight="1"/>
    <row r="2048" ht="24.75" customHeight="1"/>
    <row r="2049" ht="24.75" customHeight="1"/>
    <row r="2050" ht="24.75" customHeight="1"/>
    <row r="2051" ht="24.75" customHeight="1"/>
    <row r="2052" ht="24.75" customHeight="1"/>
    <row r="2053" ht="24.75" customHeight="1"/>
    <row r="2054" ht="24.75" customHeight="1"/>
    <row r="2055" ht="24.75" customHeight="1"/>
    <row r="2056" ht="24.75" customHeight="1"/>
    <row r="2057" ht="24.75" customHeight="1"/>
    <row r="2058" ht="24.75" customHeight="1"/>
    <row r="2059" ht="24.75" customHeight="1"/>
    <row r="2060" ht="24.75" customHeight="1"/>
    <row r="2061" ht="24.75" customHeight="1"/>
    <row r="2062" ht="24.75" customHeight="1"/>
    <row r="2063" ht="24.75" customHeight="1"/>
    <row r="2064" ht="24.75" customHeight="1"/>
    <row r="2065" ht="24.75" customHeight="1"/>
    <row r="2066" ht="24.75" customHeight="1"/>
    <row r="2067" ht="24.75" customHeight="1"/>
    <row r="2068" ht="24.75" customHeight="1"/>
    <row r="2069" ht="24.75" customHeight="1"/>
    <row r="2070" ht="24.75" customHeight="1"/>
    <row r="2071" ht="24.75" customHeight="1"/>
    <row r="2072" ht="24.75" customHeight="1"/>
    <row r="2073" ht="24.75" customHeight="1"/>
    <row r="2074" ht="24.75" customHeight="1"/>
    <row r="2075" ht="24.75" customHeight="1"/>
    <row r="2076" ht="24.75" customHeight="1"/>
    <row r="2077" ht="24.75" customHeight="1"/>
    <row r="2078" ht="24.75" customHeight="1"/>
    <row r="2079" ht="24.75" customHeight="1"/>
    <row r="2080" ht="24.75" customHeight="1"/>
    <row r="2081" ht="24.75" customHeight="1"/>
    <row r="2082" ht="24.75" customHeight="1"/>
    <row r="2083" ht="24.75" customHeight="1"/>
    <row r="2084" ht="24.75" customHeight="1"/>
    <row r="2085" ht="24.75" customHeight="1"/>
    <row r="2086" ht="24.75" customHeight="1"/>
    <row r="2087" ht="24.75" customHeight="1"/>
    <row r="2088" ht="24.75" customHeight="1"/>
    <row r="2089" ht="24.75" customHeight="1"/>
    <row r="2090" ht="24.75" customHeight="1"/>
    <row r="2091" ht="24.75" customHeight="1"/>
    <row r="2092" ht="24.75" customHeight="1"/>
    <row r="2093" ht="24.75" customHeight="1"/>
    <row r="2094" ht="24.75" customHeight="1"/>
    <row r="2095" ht="24.75" customHeight="1"/>
    <row r="2096" ht="24.75" customHeight="1"/>
    <row r="2097" ht="24.75" customHeight="1"/>
    <row r="2098" ht="24.75" customHeight="1"/>
    <row r="2099" ht="24.75" customHeight="1"/>
    <row r="2100" ht="24.75" customHeight="1"/>
    <row r="2101" ht="24.75" customHeight="1"/>
    <row r="2102" ht="24.75" customHeight="1"/>
    <row r="2103" ht="24.75" customHeight="1"/>
    <row r="2104" ht="24.75" customHeight="1"/>
    <row r="2105" ht="24.75" customHeight="1"/>
    <row r="2106" ht="24.75" customHeight="1"/>
    <row r="2107" ht="24.75" customHeight="1"/>
    <row r="2108" ht="24.75" customHeight="1"/>
    <row r="2109" ht="24.75" customHeight="1"/>
    <row r="2110" ht="24.75" customHeight="1"/>
    <row r="2111" ht="24.75" customHeight="1"/>
    <row r="2112" ht="24.75" customHeight="1"/>
    <row r="2113" ht="24.75" customHeight="1"/>
    <row r="2114" ht="24.75" customHeight="1"/>
    <row r="2115" ht="24.75" customHeight="1"/>
    <row r="2116" ht="24.75" customHeight="1"/>
    <row r="2117" ht="24.75" customHeight="1"/>
    <row r="2118" ht="24.75" customHeight="1"/>
    <row r="2119" ht="24.75" customHeight="1"/>
    <row r="2120" ht="24.75" customHeight="1"/>
    <row r="2121" ht="24.75" customHeight="1"/>
    <row r="2122" ht="24.75" customHeight="1"/>
    <row r="2123" ht="24.75" customHeight="1"/>
    <row r="2124" ht="24.75" customHeight="1"/>
    <row r="2125" ht="24.75" customHeight="1"/>
    <row r="2126" ht="24.75" customHeight="1"/>
    <row r="2127" ht="24.75" customHeight="1"/>
    <row r="2128" ht="24.75" customHeight="1"/>
    <row r="2129" ht="24.75" customHeight="1"/>
    <row r="2130" ht="24.75" customHeight="1"/>
    <row r="2131" ht="24.75" customHeight="1"/>
    <row r="2132" ht="24.75" customHeight="1"/>
    <row r="2133" ht="24.75" customHeight="1"/>
    <row r="2134" ht="24.75" customHeight="1"/>
    <row r="2135" ht="24.75" customHeight="1"/>
    <row r="2136" ht="24.75" customHeight="1"/>
    <row r="2137" ht="24.75" customHeight="1"/>
    <row r="2138" ht="24.75" customHeight="1"/>
    <row r="2139" ht="24.75" customHeight="1"/>
    <row r="2140" ht="24.75" customHeight="1"/>
    <row r="2141" ht="24.75" customHeight="1"/>
    <row r="2142" ht="24.75" customHeight="1"/>
    <row r="2143" ht="24.75" customHeight="1"/>
    <row r="2144" ht="24.75" customHeight="1"/>
    <row r="2145" ht="24.75" customHeight="1"/>
    <row r="2146" ht="24.75" customHeight="1"/>
    <row r="2147" ht="24.75" customHeight="1"/>
    <row r="2148" ht="24.75" customHeight="1"/>
    <row r="2149" ht="24.75" customHeight="1"/>
    <row r="2150" ht="24.75" customHeight="1"/>
    <row r="2151" ht="24.75" customHeight="1"/>
    <row r="2152" ht="24.75" customHeight="1"/>
    <row r="2153" ht="24.75" customHeight="1"/>
    <row r="2154" ht="24.75" customHeight="1"/>
    <row r="2155" ht="24.75" customHeight="1"/>
    <row r="2156" ht="24.75" customHeight="1"/>
    <row r="2157" ht="24.75" customHeight="1"/>
    <row r="2158" ht="24.75" customHeight="1"/>
    <row r="2159" ht="24.75" customHeight="1"/>
    <row r="2160" ht="24.75" customHeight="1"/>
    <row r="2161" ht="24.75" customHeight="1"/>
    <row r="2162" ht="24.75" customHeight="1"/>
    <row r="2163" ht="24.75" customHeight="1"/>
    <row r="2164" ht="24.75" customHeight="1"/>
    <row r="2165" ht="24.75" customHeight="1"/>
    <row r="2166" ht="24.75" customHeight="1"/>
    <row r="2167" ht="24.75" customHeight="1"/>
    <row r="2168" ht="24.75" customHeight="1"/>
    <row r="2169" ht="24.75" customHeight="1"/>
    <row r="2170" ht="24.75" customHeight="1"/>
    <row r="2171" ht="24.75" customHeight="1"/>
    <row r="2172" ht="24.75" customHeight="1"/>
    <row r="2173" ht="24.75" customHeight="1"/>
    <row r="2174" ht="24.75" customHeight="1"/>
    <row r="2175" ht="24.75" customHeight="1"/>
    <row r="2176" ht="24.75" customHeight="1"/>
    <row r="2177" ht="24.75" customHeight="1"/>
    <row r="2178" ht="24.75" customHeight="1"/>
    <row r="2179" ht="24.75" customHeight="1"/>
    <row r="2180" ht="24.75" customHeight="1"/>
    <row r="2181" ht="24.75" customHeight="1"/>
    <row r="2182" ht="24.75" customHeight="1"/>
    <row r="2183" ht="24.75" customHeight="1"/>
    <row r="2184" ht="24.75" customHeight="1"/>
    <row r="2185" ht="24.75" customHeight="1"/>
    <row r="2186" ht="24.75" customHeight="1"/>
    <row r="2187" ht="24.75" customHeight="1"/>
    <row r="2188" ht="24.75" customHeight="1"/>
    <row r="2189" ht="24.75" customHeight="1"/>
    <row r="2190" ht="24.75" customHeight="1"/>
    <row r="2191" ht="24.75" customHeight="1"/>
    <row r="2192" ht="24.75" customHeight="1"/>
    <row r="2193" ht="24.75" customHeight="1"/>
    <row r="2194" ht="24.75" customHeight="1"/>
    <row r="2195" ht="24.75" customHeight="1"/>
    <row r="2196" ht="24.75" customHeight="1"/>
    <row r="2197" ht="24.75" customHeight="1"/>
    <row r="2198" ht="24.75" customHeight="1"/>
    <row r="2199" ht="24.75" customHeight="1"/>
    <row r="2200" ht="24.75" customHeight="1"/>
    <row r="2201" ht="24.75" customHeight="1"/>
    <row r="2202" ht="24.75" customHeight="1"/>
    <row r="2203" ht="24.75" customHeight="1"/>
    <row r="2204" ht="24.75" customHeight="1"/>
    <row r="2205" ht="24.75" customHeight="1"/>
    <row r="2206" ht="24.75" customHeight="1"/>
    <row r="2207" ht="24.75" customHeight="1"/>
    <row r="2208" ht="24.75" customHeight="1"/>
    <row r="2209" ht="24.75" customHeight="1"/>
    <row r="2210" ht="24.75" customHeight="1"/>
    <row r="2211" ht="24.75" customHeight="1"/>
    <row r="2212" ht="24.75" customHeight="1"/>
    <row r="2213" ht="24.75" customHeight="1"/>
    <row r="2214" ht="24.75" customHeight="1"/>
    <row r="2215" ht="24.75" customHeight="1"/>
    <row r="2216" ht="24.75" customHeight="1"/>
    <row r="2217" ht="24.75" customHeight="1"/>
    <row r="2218" ht="24.75" customHeight="1"/>
    <row r="2219" ht="24.75" customHeight="1"/>
    <row r="2220" ht="24.75" customHeight="1"/>
    <row r="2221" ht="24.75" customHeight="1"/>
    <row r="2222" ht="24.75" customHeight="1"/>
    <row r="2223" ht="24.75" customHeight="1"/>
    <row r="2224" ht="24.75" customHeight="1"/>
    <row r="2225" ht="24.75" customHeight="1"/>
    <row r="2226" ht="24.75" customHeight="1"/>
    <row r="2227" ht="24.75" customHeight="1"/>
    <row r="2228" ht="24.75" customHeight="1"/>
    <row r="2229" ht="24.75" customHeight="1"/>
    <row r="2230" ht="24.75" customHeight="1"/>
    <row r="2231" ht="24.75" customHeight="1"/>
    <row r="2232" ht="24.75" customHeight="1"/>
    <row r="2233" ht="24.75" customHeight="1"/>
    <row r="2234" ht="24.75" customHeight="1"/>
    <row r="2235" ht="24.75" customHeight="1"/>
    <row r="2236" ht="24.75" customHeight="1"/>
    <row r="2237" ht="24.75" customHeight="1"/>
    <row r="2238" ht="24.75" customHeight="1"/>
    <row r="2239" ht="24.75" customHeight="1"/>
    <row r="2240" ht="24.75" customHeight="1"/>
    <row r="2241" ht="24.75" customHeight="1"/>
    <row r="2242" ht="24.75" customHeight="1"/>
    <row r="2243" ht="24.75" customHeight="1"/>
    <row r="2244" ht="24.75" customHeight="1"/>
    <row r="2245" ht="24.75" customHeight="1"/>
    <row r="2246" ht="24.75" customHeight="1"/>
    <row r="2247" ht="24.75" customHeight="1"/>
    <row r="2248" ht="24.75" customHeight="1"/>
    <row r="2249" ht="24.75" customHeight="1"/>
    <row r="2250" ht="24.75" customHeight="1"/>
    <row r="2251" ht="24.75" customHeight="1"/>
    <row r="2252" ht="24.75" customHeight="1"/>
    <row r="2253" ht="24.75" customHeight="1"/>
    <row r="2254" ht="24.75" customHeight="1"/>
    <row r="2255" ht="24.75" customHeight="1"/>
    <row r="2256" ht="24.75" customHeight="1"/>
    <row r="2257" ht="24.75" customHeight="1"/>
    <row r="2258" ht="24.75" customHeight="1"/>
    <row r="2259" ht="24.75" customHeight="1"/>
    <row r="2260" ht="24.75" customHeight="1"/>
    <row r="2261" ht="24.75" customHeight="1"/>
    <row r="2262" ht="24.75" customHeight="1"/>
    <row r="2263" ht="24.75" customHeight="1"/>
    <row r="2264" ht="24.75" customHeight="1"/>
    <row r="2265" ht="24.75" customHeight="1"/>
    <row r="2266" ht="24.75" customHeight="1"/>
    <row r="2267" ht="24.75" customHeight="1"/>
    <row r="2268" ht="24.75" customHeight="1"/>
    <row r="2269" ht="24.75" customHeight="1"/>
    <row r="2270" ht="24.75" customHeight="1"/>
    <row r="2271" ht="24.75" customHeight="1"/>
    <row r="2272" ht="24.75" customHeight="1"/>
    <row r="2273" ht="24.75" customHeight="1"/>
    <row r="2274" ht="24.75" customHeight="1"/>
    <row r="2275" ht="24.75" customHeight="1"/>
    <row r="2276" ht="24.75" customHeight="1"/>
    <row r="2277" ht="24.75" customHeight="1"/>
    <row r="2278" ht="24.75" customHeight="1"/>
    <row r="2279" ht="24.75" customHeight="1"/>
    <row r="2280" ht="24.75" customHeight="1"/>
    <row r="2281" ht="24.75" customHeight="1"/>
    <row r="2282" ht="24.75" customHeight="1"/>
    <row r="2283" ht="24.75" customHeight="1"/>
    <row r="2284" ht="24.75" customHeight="1"/>
    <row r="2285" ht="24.75" customHeight="1"/>
    <row r="2286" ht="24.75" customHeight="1"/>
    <row r="2287" ht="24.75" customHeight="1"/>
    <row r="2288" ht="24.75" customHeight="1"/>
    <row r="2289" ht="24.75" customHeight="1"/>
    <row r="2290" ht="24.75" customHeight="1"/>
    <row r="2291" ht="24.75" customHeight="1"/>
    <row r="2292" ht="24.75" customHeight="1"/>
    <row r="2293" ht="24.75" customHeight="1"/>
    <row r="2294" ht="24.75" customHeight="1"/>
    <row r="2295" ht="24.75" customHeight="1"/>
    <row r="2296" ht="24.75" customHeight="1"/>
    <row r="2297" ht="24.75" customHeight="1"/>
    <row r="2298" ht="24.75" customHeight="1"/>
    <row r="2299" ht="24.75" customHeight="1"/>
    <row r="2300" ht="24.75" customHeight="1"/>
    <row r="2301" ht="24.75" customHeight="1"/>
    <row r="2302" ht="24.75" customHeight="1"/>
    <row r="2303" ht="24.75" customHeight="1"/>
    <row r="2304" ht="24.75" customHeight="1"/>
    <row r="2305" ht="24.75" customHeight="1"/>
    <row r="2306" ht="24.75" customHeight="1"/>
    <row r="2307" ht="24.75" customHeight="1"/>
    <row r="2308" ht="24.75" customHeight="1"/>
    <row r="2309" ht="24.75" customHeight="1"/>
    <row r="2310" ht="24.75" customHeight="1"/>
    <row r="2311" ht="24.75" customHeight="1"/>
    <row r="2312" ht="24.75" customHeight="1"/>
    <row r="2313" ht="24.75" customHeight="1"/>
    <row r="2314" ht="24.75" customHeight="1"/>
    <row r="2315" ht="24.75" customHeight="1"/>
    <row r="2316" ht="24.75" customHeight="1"/>
    <row r="2317" ht="24.75" customHeight="1"/>
    <row r="2318" ht="24.75" customHeight="1"/>
    <row r="2319" ht="24.75" customHeight="1"/>
    <row r="2320" ht="24.75" customHeight="1"/>
    <row r="2321" ht="24.75" customHeight="1"/>
    <row r="2322" ht="24.75" customHeight="1"/>
    <row r="2323" ht="24.75" customHeight="1"/>
    <row r="2324" ht="24.75" customHeight="1"/>
    <row r="2325" ht="24.75" customHeight="1"/>
    <row r="2326" ht="24.75" customHeight="1"/>
    <row r="2327" ht="24.75" customHeight="1"/>
    <row r="2328" ht="24.75" customHeight="1"/>
    <row r="2329" ht="24.75" customHeight="1"/>
    <row r="2330" ht="24.75" customHeight="1"/>
    <row r="2331" ht="24.75" customHeight="1"/>
    <row r="2332" ht="24.75" customHeight="1"/>
    <row r="2333" ht="24.75" customHeight="1"/>
    <row r="2334" ht="24.75" customHeight="1"/>
    <row r="2335" ht="24.75" customHeight="1"/>
    <row r="2336" ht="24.75" customHeight="1"/>
    <row r="2337" ht="24.75" customHeight="1"/>
    <row r="2338" ht="24.75" customHeight="1"/>
    <row r="2339" ht="24.75" customHeight="1"/>
    <row r="2340" ht="24.75" customHeight="1"/>
    <row r="2341" ht="24.75" customHeight="1"/>
    <row r="2342" ht="24.75" customHeight="1"/>
    <row r="2343" ht="24.75" customHeight="1"/>
    <row r="2344" ht="24.75" customHeight="1"/>
    <row r="2345" ht="24.75" customHeight="1"/>
    <row r="2346" ht="24.75" customHeight="1"/>
    <row r="2347" ht="24.75" customHeight="1"/>
    <row r="2348" ht="24.75" customHeight="1"/>
    <row r="2349" ht="24.75" customHeight="1"/>
    <row r="2350" ht="24.75" customHeight="1"/>
    <row r="2351" ht="24.75" customHeight="1"/>
    <row r="2352" ht="24.75" customHeight="1"/>
    <row r="2353" ht="24.75" customHeight="1"/>
    <row r="2354" ht="24.75" customHeight="1"/>
    <row r="2355" ht="24.75" customHeight="1"/>
    <row r="2356" ht="24.75" customHeight="1"/>
    <row r="2357" ht="24.75" customHeight="1"/>
    <row r="2358" ht="24.75" customHeight="1"/>
    <row r="2359" ht="24.75" customHeight="1"/>
    <row r="2360" ht="24.75" customHeight="1"/>
    <row r="2361" ht="24.75" customHeight="1"/>
    <row r="2362" ht="24.75" customHeight="1"/>
    <row r="2363" ht="24.75" customHeight="1"/>
    <row r="2364" ht="24.75" customHeight="1"/>
    <row r="2365" ht="24.75" customHeight="1"/>
    <row r="2366" ht="24.75" customHeight="1"/>
    <row r="2367" ht="24.75" customHeight="1"/>
    <row r="2368" ht="24.75" customHeight="1"/>
    <row r="2369" ht="24.75" customHeight="1"/>
    <row r="2370" ht="24.75" customHeight="1"/>
    <row r="2371" ht="24.75" customHeight="1"/>
    <row r="2372" ht="24.75" customHeight="1"/>
    <row r="2373" ht="24.75" customHeight="1"/>
    <row r="2374" ht="24.75" customHeight="1"/>
    <row r="2375" ht="24.75" customHeight="1"/>
    <row r="2376" ht="24.75" customHeight="1"/>
    <row r="2377" ht="24.75" customHeight="1"/>
    <row r="2378" ht="24.75" customHeight="1"/>
    <row r="2379" ht="24.75" customHeight="1"/>
    <row r="2380" ht="24.75" customHeight="1"/>
    <row r="2381" ht="24.75" customHeight="1"/>
    <row r="2382" ht="24.75" customHeight="1"/>
    <row r="2383" ht="24.75" customHeight="1"/>
    <row r="2384" ht="24.75" customHeight="1"/>
    <row r="2385" ht="24.75" customHeight="1"/>
    <row r="2386" ht="24.75" customHeight="1"/>
    <row r="2387" ht="24.75" customHeight="1"/>
    <row r="2388" ht="24.75" customHeight="1"/>
    <row r="2389" ht="24.75" customHeight="1"/>
    <row r="2390" ht="24.75" customHeight="1"/>
    <row r="2391" ht="24.75" customHeight="1"/>
    <row r="2392" ht="24.75" customHeight="1"/>
    <row r="2393" ht="24.75" customHeight="1"/>
    <row r="2394" ht="24.75" customHeight="1"/>
    <row r="2395" ht="24.75" customHeight="1"/>
    <row r="2396" ht="24.75" customHeight="1"/>
    <row r="2397" ht="24.75" customHeight="1"/>
    <row r="2398" ht="24.75" customHeight="1"/>
    <row r="2399" ht="24.75" customHeight="1"/>
    <row r="2400" ht="24.75" customHeight="1"/>
    <row r="2401" ht="24.75" customHeight="1"/>
    <row r="2402" ht="24.75" customHeight="1"/>
    <row r="2403" ht="24.75" customHeight="1"/>
    <row r="2404" ht="24.75" customHeight="1"/>
    <row r="2405" ht="24.75" customHeight="1"/>
    <row r="2406" ht="24.75" customHeight="1"/>
    <row r="2407" ht="24.75" customHeight="1"/>
    <row r="2408" ht="24.75" customHeight="1"/>
    <row r="2409" ht="24.75" customHeight="1"/>
    <row r="2410" ht="24.75" customHeight="1"/>
    <row r="2411" ht="24.75" customHeight="1"/>
    <row r="2412" ht="24.75" customHeight="1"/>
    <row r="2413" ht="24.75" customHeight="1"/>
    <row r="2414" ht="24.75" customHeight="1"/>
    <row r="2415" ht="24.75" customHeight="1"/>
    <row r="2416" ht="24.75" customHeight="1"/>
    <row r="2417" ht="24.75" customHeight="1"/>
    <row r="2418" ht="24.75" customHeight="1"/>
    <row r="2419" ht="24.75" customHeight="1"/>
    <row r="2420" ht="24.75" customHeight="1"/>
    <row r="2421" ht="24.75" customHeight="1"/>
    <row r="2422" ht="24.75" customHeight="1"/>
    <row r="2423" ht="24.75" customHeight="1"/>
    <row r="2424" ht="24.75" customHeight="1"/>
    <row r="2425" ht="24.75" customHeight="1"/>
    <row r="2426" ht="24.75" customHeight="1"/>
    <row r="2427" ht="24.75" customHeight="1"/>
    <row r="2428" ht="24.75" customHeight="1"/>
    <row r="2429" ht="24.75" customHeight="1"/>
    <row r="2430" ht="24.75" customHeight="1"/>
    <row r="2431" ht="24.75" customHeight="1"/>
    <row r="2432" ht="24.75" customHeight="1"/>
    <row r="2433" ht="24.75" customHeight="1"/>
    <row r="2434" ht="24.75" customHeight="1"/>
    <row r="2435" ht="24.75" customHeight="1"/>
    <row r="2436" ht="24.75" customHeight="1"/>
    <row r="2437" ht="24.75" customHeight="1"/>
    <row r="2438" ht="24.75" customHeight="1"/>
    <row r="2439" ht="24.75" customHeight="1"/>
    <row r="2440" ht="24.75" customHeight="1"/>
    <row r="2441" ht="24.75" customHeight="1"/>
    <row r="2442" ht="24.75" customHeight="1"/>
    <row r="2443" ht="24.75" customHeight="1"/>
    <row r="2444" ht="24.75" customHeight="1"/>
    <row r="2445" ht="24.75" customHeight="1"/>
    <row r="2446" ht="24.75" customHeight="1"/>
    <row r="2447" ht="24.75" customHeight="1"/>
    <row r="2448" ht="24.75" customHeight="1"/>
    <row r="2449" ht="24.75" customHeight="1"/>
    <row r="2450" ht="24.75" customHeight="1"/>
    <row r="2451" ht="24.75" customHeight="1"/>
    <row r="2452" ht="24.75" customHeight="1"/>
    <row r="2453" ht="24.75" customHeight="1"/>
    <row r="2454" ht="24.75" customHeight="1"/>
    <row r="2455" ht="24.75" customHeight="1"/>
    <row r="2456" ht="24.75" customHeight="1"/>
    <row r="2457" ht="24.75" customHeight="1"/>
    <row r="2458" ht="24.75" customHeight="1"/>
    <row r="2459" ht="24.75" customHeight="1"/>
    <row r="2460" ht="24.75" customHeight="1"/>
    <row r="2461" ht="24.75" customHeight="1"/>
    <row r="2462" ht="24.75" customHeight="1"/>
    <row r="2463" ht="24.75" customHeight="1"/>
    <row r="2464" ht="24.75" customHeight="1"/>
    <row r="2465" ht="24.75" customHeight="1"/>
    <row r="2466" ht="24.75" customHeight="1"/>
    <row r="2467" ht="24.75" customHeight="1"/>
    <row r="2468" ht="24.75" customHeight="1"/>
    <row r="2469" ht="24.75" customHeight="1"/>
    <row r="2470" ht="24.75" customHeight="1"/>
    <row r="2471" ht="24.75" customHeight="1"/>
    <row r="2472" ht="24.75" customHeight="1"/>
    <row r="2473" ht="24.75" customHeight="1"/>
    <row r="2474" ht="24.75" customHeight="1"/>
    <row r="2475" ht="24.75" customHeight="1"/>
    <row r="2476" ht="24.75" customHeight="1"/>
    <row r="2477" ht="24.75" customHeight="1"/>
    <row r="2478" ht="24.75" customHeight="1"/>
    <row r="2479" ht="24.75" customHeight="1"/>
    <row r="2480" ht="24.75" customHeight="1"/>
    <row r="2481" ht="24.75" customHeight="1"/>
    <row r="2482" ht="24.75" customHeight="1"/>
    <row r="2483" ht="24.75" customHeight="1"/>
    <row r="2484" ht="24.75" customHeight="1"/>
    <row r="2485" ht="24.75" customHeight="1"/>
    <row r="2486" ht="24.75" customHeight="1"/>
    <row r="2487" ht="24.75" customHeight="1"/>
    <row r="2488" ht="24.75" customHeight="1"/>
    <row r="2489" ht="24.75" customHeight="1"/>
    <row r="2490" ht="24.75" customHeight="1"/>
    <row r="2491" ht="24.75" customHeight="1"/>
    <row r="2492" ht="24.75" customHeight="1"/>
    <row r="2493" ht="24.75" customHeight="1"/>
    <row r="2494" ht="24.75" customHeight="1"/>
    <row r="2495" ht="24.75" customHeight="1"/>
    <row r="2496" ht="24.75" customHeight="1"/>
    <row r="2497" ht="24.75" customHeight="1"/>
    <row r="2498" ht="24.75" customHeight="1"/>
    <row r="2499" ht="24.75" customHeight="1"/>
    <row r="2500" ht="24.75" customHeight="1"/>
    <row r="2501" ht="24.75" customHeight="1"/>
    <row r="2502" ht="24.75" customHeight="1"/>
    <row r="2503" ht="24.75" customHeight="1"/>
    <row r="2504" ht="24.75" customHeight="1"/>
    <row r="2505" ht="24.75" customHeight="1"/>
    <row r="2506" ht="24.75" customHeight="1"/>
    <row r="2507" ht="24.75" customHeight="1"/>
    <row r="2508" ht="24.75" customHeight="1"/>
    <row r="2509" ht="24.75" customHeight="1"/>
    <row r="2510" ht="24.75" customHeight="1"/>
    <row r="2511" ht="24.75" customHeight="1"/>
    <row r="2512" ht="24.75" customHeight="1"/>
    <row r="2513" ht="24.75" customHeight="1"/>
    <row r="2514" ht="24.75" customHeight="1"/>
    <row r="2515" ht="24.75" customHeight="1"/>
    <row r="2516" ht="24.75" customHeight="1"/>
    <row r="2517" ht="24.75" customHeight="1"/>
    <row r="2518" ht="24.75" customHeight="1"/>
    <row r="2519" ht="24.75" customHeight="1"/>
    <row r="2520" ht="24.75" customHeight="1"/>
    <row r="2521" ht="24.75" customHeight="1"/>
    <row r="2522" ht="24.75" customHeight="1"/>
    <row r="2523" ht="24.75" customHeight="1"/>
    <row r="2524" ht="24.75" customHeight="1"/>
    <row r="2525" ht="24.75" customHeight="1"/>
    <row r="2526" ht="24.75" customHeight="1"/>
    <row r="2527" ht="24.75" customHeight="1"/>
    <row r="2528" ht="24.75" customHeight="1"/>
    <row r="2529" ht="24.75" customHeight="1"/>
    <row r="2530" ht="24.75" customHeight="1"/>
    <row r="2531" ht="24.75" customHeight="1"/>
    <row r="2532" ht="24.75" customHeight="1"/>
    <row r="2533" ht="24.75" customHeight="1"/>
    <row r="2534" ht="24.75" customHeight="1"/>
    <row r="2535" ht="24.75" customHeight="1"/>
    <row r="2536" ht="24.75" customHeight="1"/>
    <row r="2537" ht="24.75" customHeight="1"/>
    <row r="2538" ht="24.75" customHeight="1"/>
    <row r="2539" ht="24.75" customHeight="1"/>
    <row r="2540" ht="24.75" customHeight="1"/>
    <row r="2541" ht="24.75" customHeight="1"/>
    <row r="2542" ht="24.75" customHeight="1"/>
    <row r="2543" ht="24.75" customHeight="1"/>
    <row r="2544" ht="24.75" customHeight="1"/>
    <row r="2545" ht="24.75" customHeight="1"/>
    <row r="2546" ht="24.75" customHeight="1"/>
    <row r="2547" ht="24.75" customHeight="1"/>
    <row r="2548" ht="24.75" customHeight="1"/>
    <row r="2549" ht="24.75" customHeight="1"/>
    <row r="2550" ht="24.75" customHeight="1"/>
    <row r="2551" ht="24.75" customHeight="1"/>
    <row r="2552" ht="24.75" customHeight="1"/>
    <row r="2553" ht="24.75" customHeight="1"/>
    <row r="2554" ht="24.75" customHeight="1"/>
    <row r="2555" ht="24.75" customHeight="1"/>
    <row r="2556" ht="24.75" customHeight="1"/>
    <row r="2557" ht="24.75" customHeight="1"/>
    <row r="2558" ht="24.75" customHeight="1"/>
    <row r="2559" ht="24.75" customHeight="1"/>
    <row r="2560" ht="24.75" customHeight="1"/>
    <row r="2561" ht="24.75" customHeight="1"/>
    <row r="2562" ht="24.75" customHeight="1"/>
    <row r="2563" ht="24.75" customHeight="1"/>
    <row r="2564" ht="24.75" customHeight="1"/>
    <row r="2565" ht="24.75" customHeight="1"/>
    <row r="2566" ht="24.75" customHeight="1"/>
    <row r="2567" ht="24.75" customHeight="1"/>
    <row r="2568" ht="24.75" customHeight="1"/>
    <row r="2569" ht="24.75" customHeight="1"/>
    <row r="2570" ht="24.75" customHeight="1"/>
    <row r="2571" ht="24.75" customHeight="1"/>
    <row r="2572" ht="24.75" customHeight="1"/>
    <row r="2573" ht="24.75" customHeight="1"/>
    <row r="2574" ht="24.75" customHeight="1"/>
    <row r="2575" ht="24.75" customHeight="1"/>
    <row r="2576" ht="24.75" customHeight="1"/>
    <row r="2577" ht="24.75" customHeight="1"/>
    <row r="2578" ht="24.75" customHeight="1"/>
    <row r="2579" ht="24.75" customHeight="1"/>
    <row r="2580" ht="24.75" customHeight="1"/>
    <row r="2581" ht="24.75" customHeight="1"/>
    <row r="2582" ht="24.75" customHeight="1"/>
    <row r="2583" ht="24.75" customHeight="1"/>
    <row r="2584" ht="24.75" customHeight="1"/>
    <row r="2585" ht="24.75" customHeight="1"/>
    <row r="2586" ht="24.75" customHeight="1"/>
    <row r="2587" ht="24.75" customHeight="1"/>
    <row r="2588" ht="24.75" customHeight="1"/>
    <row r="2589" ht="24.75" customHeight="1"/>
    <row r="2590" ht="24.75" customHeight="1"/>
    <row r="2591" ht="24.75" customHeight="1"/>
    <row r="2592" ht="24.75" customHeight="1"/>
    <row r="2593" ht="24.75" customHeight="1"/>
    <row r="2594" ht="24.75" customHeight="1"/>
    <row r="2595" ht="24.75" customHeight="1"/>
    <row r="2596" ht="24.75" customHeight="1"/>
    <row r="2597" ht="24.75" customHeight="1"/>
    <row r="2598" ht="24.75" customHeight="1"/>
    <row r="2599" ht="24.75" customHeight="1"/>
    <row r="2600" ht="24.75" customHeight="1"/>
    <row r="2601" ht="24.75" customHeight="1"/>
    <row r="2602" ht="24.75" customHeight="1"/>
    <row r="2603" ht="24.75" customHeight="1"/>
    <row r="2604" ht="24.75" customHeight="1"/>
    <row r="2605" ht="24.75" customHeight="1"/>
    <row r="2606" ht="24.75" customHeight="1"/>
    <row r="2607" ht="24.75" customHeight="1"/>
    <row r="2608" ht="24.75" customHeight="1"/>
    <row r="2609" ht="24.75" customHeight="1"/>
    <row r="2610" ht="24.75" customHeight="1"/>
    <row r="2611" ht="24.75" customHeight="1"/>
    <row r="2612" ht="24.75" customHeight="1"/>
    <row r="2613" ht="24.75" customHeight="1"/>
    <row r="2614" ht="24.75" customHeight="1"/>
    <row r="2615" ht="24.75" customHeight="1"/>
    <row r="2616" ht="24.75" customHeight="1"/>
    <row r="2617" ht="24.75" customHeight="1"/>
    <row r="2618" ht="24.75" customHeight="1"/>
    <row r="2619" ht="24.75" customHeight="1"/>
    <row r="2620" ht="24.75" customHeight="1"/>
    <row r="2621" ht="24.75" customHeight="1"/>
    <row r="2622" ht="24.75" customHeight="1"/>
    <row r="2623" ht="24.75" customHeight="1"/>
    <row r="2624" ht="24.75" customHeight="1"/>
    <row r="2625" ht="24.75" customHeight="1"/>
    <row r="2626" ht="24.75" customHeight="1"/>
    <row r="2627" ht="24.75" customHeight="1"/>
    <row r="2628" ht="24.75" customHeight="1"/>
    <row r="2629" ht="24.75" customHeight="1"/>
    <row r="2630" ht="24.75" customHeight="1"/>
    <row r="2631" ht="24.75" customHeight="1"/>
    <row r="2632" ht="24.75" customHeight="1"/>
    <row r="2633" ht="24.75" customHeight="1"/>
    <row r="2634" ht="24.75" customHeight="1"/>
    <row r="2635" ht="24.75" customHeight="1"/>
    <row r="2636" ht="24.75" customHeight="1"/>
    <row r="2637" ht="24.75" customHeight="1"/>
    <row r="2638" ht="24.75" customHeight="1"/>
    <row r="2639" ht="24.75" customHeight="1"/>
    <row r="2640" ht="24.75" customHeight="1"/>
    <row r="2641" ht="24.75" customHeight="1"/>
    <row r="2642" ht="24.75" customHeight="1"/>
    <row r="2643" ht="24.75" customHeight="1"/>
    <row r="2644" ht="24.75" customHeight="1"/>
    <row r="2645" ht="24.75" customHeight="1"/>
    <row r="2646" ht="24.75" customHeight="1"/>
    <row r="2647" ht="24.75" customHeight="1"/>
    <row r="2648" ht="24.75" customHeight="1"/>
    <row r="2649" ht="24.75" customHeight="1"/>
    <row r="2650" ht="24.75" customHeight="1"/>
    <row r="2651" ht="24.75" customHeight="1"/>
    <row r="2652" ht="24.75" customHeight="1"/>
    <row r="2653" ht="24.75" customHeight="1"/>
    <row r="2654" ht="24.75" customHeight="1"/>
    <row r="2655" ht="24.75" customHeight="1"/>
    <row r="2656" ht="24.75" customHeight="1"/>
    <row r="2657" ht="24.75" customHeight="1"/>
    <row r="2658" ht="24.75" customHeight="1"/>
    <row r="2659" ht="24.75" customHeight="1"/>
    <row r="2660" ht="24.75" customHeight="1"/>
    <row r="2661" ht="24.75" customHeight="1"/>
    <row r="2662" ht="24.75" customHeight="1"/>
    <row r="2663" ht="24.75" customHeight="1"/>
    <row r="2664" ht="24.75" customHeight="1"/>
    <row r="2665" ht="24.75" customHeight="1"/>
    <row r="2666" ht="24.75" customHeight="1"/>
    <row r="2667" ht="24.75" customHeight="1"/>
    <row r="2668" ht="24.75" customHeight="1"/>
    <row r="2669" ht="24.75" customHeight="1"/>
    <row r="2670" ht="24.75" customHeight="1"/>
    <row r="2671" ht="24.75" customHeight="1"/>
    <row r="2672" ht="24.75" customHeight="1"/>
    <row r="2673" ht="24.75" customHeight="1"/>
    <row r="2674" ht="24.75" customHeight="1"/>
    <row r="2675" ht="24.75" customHeight="1"/>
    <row r="2676" ht="24.75" customHeight="1"/>
    <row r="2677" ht="24.75" customHeight="1"/>
    <row r="2678" ht="24.75" customHeight="1"/>
    <row r="2679" ht="24.75" customHeight="1"/>
    <row r="2680" ht="24.75" customHeight="1"/>
    <row r="2681" ht="24.75" customHeight="1"/>
    <row r="2682" ht="24.75" customHeight="1"/>
    <row r="2683" ht="24.75" customHeight="1"/>
    <row r="2684" ht="24.75" customHeight="1"/>
    <row r="2685" ht="24.75" customHeight="1"/>
    <row r="2686" ht="24.75" customHeight="1"/>
    <row r="2687" ht="24.75" customHeight="1"/>
    <row r="2688" ht="24.75" customHeight="1"/>
    <row r="2689" ht="24.75" customHeight="1"/>
    <row r="2690" ht="24.75" customHeight="1"/>
    <row r="2691" ht="24.75" customHeight="1"/>
    <row r="2692" ht="24.75" customHeight="1"/>
    <row r="2693" ht="24.75" customHeight="1"/>
    <row r="2694" ht="24.75" customHeight="1"/>
    <row r="2695" ht="24.75" customHeight="1"/>
    <row r="2696" ht="24.75" customHeight="1"/>
    <row r="2697" ht="24.75" customHeight="1"/>
    <row r="2698" ht="24.75" customHeight="1"/>
    <row r="2699" ht="24.75" customHeight="1"/>
    <row r="2700" ht="24.75" customHeight="1"/>
    <row r="2701" ht="24.75" customHeight="1"/>
    <row r="2702" ht="24.75" customHeight="1"/>
    <row r="2703" ht="24.75" customHeight="1"/>
    <row r="2704" ht="24.75" customHeight="1"/>
    <row r="2705" ht="24.75" customHeight="1"/>
    <row r="2706" ht="24.75" customHeight="1"/>
    <row r="2707" ht="24.75" customHeight="1"/>
    <row r="2708" ht="24.75" customHeight="1"/>
    <row r="2709" ht="24.75" customHeight="1"/>
    <row r="2710" ht="24.75" customHeight="1"/>
    <row r="2711" ht="24.75" customHeight="1"/>
    <row r="2712" ht="24.75" customHeight="1"/>
    <row r="2713" ht="24.75" customHeight="1"/>
    <row r="2714" ht="24.75" customHeight="1"/>
    <row r="2715" ht="24.75" customHeight="1"/>
    <row r="2716" ht="24.75" customHeight="1"/>
    <row r="2717" ht="24.75" customHeight="1"/>
    <row r="2718" ht="24.75" customHeight="1"/>
    <row r="2719" ht="24.75" customHeight="1"/>
    <row r="2720" ht="24.75" customHeight="1"/>
    <row r="2721" ht="24.75" customHeight="1"/>
    <row r="2722" ht="24.75" customHeight="1"/>
    <row r="2723" ht="24.75" customHeight="1"/>
    <row r="2724" ht="24.75" customHeight="1"/>
    <row r="2725" ht="24.75" customHeight="1"/>
    <row r="2726" ht="24.75" customHeight="1"/>
    <row r="2727" ht="24.75" customHeight="1"/>
    <row r="2728" ht="24.75" customHeight="1"/>
    <row r="2729" ht="24.75" customHeight="1"/>
    <row r="2730" ht="24.75" customHeight="1"/>
    <row r="2731" ht="24.75" customHeight="1"/>
    <row r="2732" ht="24.75" customHeight="1"/>
    <row r="2733" ht="24.75" customHeight="1"/>
    <row r="2734" ht="24.75" customHeight="1"/>
    <row r="2735" ht="24.75" customHeight="1"/>
    <row r="2736" ht="24.75" customHeight="1"/>
    <row r="2737" ht="24.75" customHeight="1"/>
    <row r="2738" ht="24.75" customHeight="1"/>
    <row r="2739" ht="24.75" customHeight="1"/>
    <row r="2740" ht="24.75" customHeight="1"/>
    <row r="2741" ht="24.75" customHeight="1"/>
    <row r="2742" ht="24.75" customHeight="1"/>
    <row r="2743" ht="24.75" customHeight="1"/>
    <row r="2744" ht="24.75" customHeight="1"/>
    <row r="2745" ht="24.75" customHeight="1"/>
    <row r="2746" ht="24.75" customHeight="1"/>
    <row r="2747" ht="24.75" customHeight="1"/>
    <row r="2748" ht="24.75" customHeight="1"/>
    <row r="2749" ht="24.75" customHeight="1"/>
    <row r="2750" ht="24.75" customHeight="1"/>
    <row r="2751" ht="24.75" customHeight="1"/>
    <row r="2752" ht="24.75" customHeight="1"/>
    <row r="2753" ht="24.75" customHeight="1"/>
    <row r="2754" ht="24.75" customHeight="1"/>
    <row r="2755" ht="24.75" customHeight="1"/>
    <row r="2756" ht="24.75" customHeight="1"/>
    <row r="2757" ht="24.75" customHeight="1"/>
    <row r="2758" ht="24.75" customHeight="1"/>
    <row r="2759" ht="24.75" customHeight="1"/>
    <row r="2760" ht="24.75" customHeight="1"/>
    <row r="2761" ht="24.75" customHeight="1"/>
    <row r="2762" ht="24.75" customHeight="1"/>
    <row r="2763" ht="24.75" customHeight="1"/>
    <row r="2764" ht="24.75" customHeight="1"/>
    <row r="2765" ht="24.75" customHeight="1"/>
    <row r="2766" ht="24.75" customHeight="1"/>
    <row r="2767" ht="24.75" customHeight="1"/>
    <row r="2768" ht="24.75" customHeight="1"/>
    <row r="2769" ht="24.75" customHeight="1"/>
    <row r="2770" ht="24.75" customHeight="1"/>
    <row r="2771" ht="24.75" customHeight="1"/>
    <row r="2772" ht="24.75" customHeight="1"/>
    <row r="2773" ht="24.75" customHeight="1"/>
    <row r="2774" ht="24.75" customHeight="1"/>
    <row r="2775" ht="24.75" customHeight="1"/>
    <row r="2776" ht="24.75" customHeight="1"/>
    <row r="2777" ht="24.75" customHeight="1"/>
    <row r="2778" ht="24.75" customHeight="1"/>
    <row r="2779" ht="24.75" customHeight="1"/>
    <row r="2780" ht="24.75" customHeight="1"/>
    <row r="2781" ht="24.75" customHeight="1"/>
    <row r="2782" ht="24.75" customHeight="1"/>
    <row r="2783" ht="24.75" customHeight="1"/>
    <row r="2784" ht="24.75" customHeight="1"/>
    <row r="2785" ht="24.75" customHeight="1"/>
    <row r="2786" ht="24.75" customHeight="1"/>
    <row r="2787" ht="24.75" customHeight="1"/>
    <row r="2788" ht="24.75" customHeight="1"/>
    <row r="2789" ht="24.75" customHeight="1"/>
    <row r="2790" ht="24.75" customHeight="1"/>
    <row r="2791" ht="24.75" customHeight="1"/>
    <row r="2792" ht="24.75" customHeight="1"/>
    <row r="2793" ht="24.75" customHeight="1"/>
    <row r="2794" ht="24.75" customHeight="1"/>
    <row r="2795" ht="24.75" customHeight="1"/>
    <row r="2796" ht="24.75" customHeight="1"/>
    <row r="2797" ht="24.75" customHeight="1"/>
    <row r="2798" ht="24.75" customHeight="1"/>
    <row r="2799" ht="24.75" customHeight="1"/>
    <row r="2800" ht="24.75" customHeight="1"/>
    <row r="2801" ht="24.75" customHeight="1"/>
    <row r="2802" ht="24.75" customHeight="1"/>
    <row r="2803" ht="24.75" customHeight="1"/>
    <row r="2804" ht="24.75" customHeight="1"/>
    <row r="2805" ht="24.75" customHeight="1"/>
    <row r="2806" ht="24.75" customHeight="1"/>
    <row r="2807" ht="24.75" customHeight="1"/>
    <row r="2808" ht="24.75" customHeight="1"/>
    <row r="2809" ht="24.75" customHeight="1"/>
    <row r="2810" ht="24.75" customHeight="1"/>
    <row r="2811" ht="24.75" customHeight="1"/>
    <row r="2812" ht="24.75" customHeight="1"/>
    <row r="2813" ht="24.75" customHeight="1"/>
    <row r="2814" ht="24.75" customHeight="1"/>
    <row r="2815" ht="24.75" customHeight="1"/>
    <row r="2816" ht="24.75" customHeight="1"/>
    <row r="2817" ht="24.75" customHeight="1"/>
    <row r="2818" ht="24.75" customHeight="1"/>
    <row r="2819" ht="24.75" customHeight="1"/>
    <row r="2820" ht="24.75" customHeight="1"/>
    <row r="2821" ht="24.75" customHeight="1"/>
    <row r="2822" ht="24.75" customHeight="1"/>
    <row r="2823" ht="24.75" customHeight="1"/>
    <row r="2824" ht="24.75" customHeight="1"/>
    <row r="2825" ht="24.75" customHeight="1"/>
    <row r="2826" ht="24.75" customHeight="1"/>
    <row r="2827" ht="24.75" customHeight="1"/>
    <row r="2828" ht="24.75" customHeight="1"/>
    <row r="2829" ht="24.75" customHeight="1"/>
    <row r="2830" ht="24.75" customHeight="1"/>
    <row r="2831" ht="24.75" customHeight="1"/>
    <row r="2832" ht="24.75" customHeight="1"/>
    <row r="2833" ht="24.75" customHeight="1"/>
    <row r="2834" ht="24.75" customHeight="1"/>
    <row r="2835" ht="24.75" customHeight="1"/>
    <row r="2836" ht="24.75" customHeight="1"/>
    <row r="2837" ht="24.75" customHeight="1"/>
    <row r="2838" ht="24.75" customHeight="1"/>
    <row r="2839" ht="24.75" customHeight="1"/>
    <row r="2840" ht="24.75" customHeight="1"/>
    <row r="2841" ht="24.75" customHeight="1"/>
    <row r="2842" ht="24.75" customHeight="1"/>
    <row r="2843" ht="24.75" customHeight="1"/>
    <row r="2844" ht="24.75" customHeight="1"/>
    <row r="2845" ht="24.75" customHeight="1"/>
    <row r="2846" ht="24.75" customHeight="1"/>
    <row r="2847" ht="24.75" customHeight="1"/>
    <row r="2848" ht="24.75" customHeight="1"/>
    <row r="2849" ht="24.75" customHeight="1"/>
    <row r="2850" ht="24.75" customHeight="1"/>
    <row r="2851" ht="24.75" customHeight="1"/>
    <row r="2852" ht="24.75" customHeight="1"/>
    <row r="2853" ht="24.75" customHeight="1"/>
    <row r="2854" ht="24.75" customHeight="1"/>
    <row r="2855" ht="24.75" customHeight="1"/>
    <row r="2856" ht="24.75" customHeight="1"/>
    <row r="2857" ht="24.75" customHeight="1"/>
    <row r="2858" ht="24.75" customHeight="1"/>
    <row r="2859" ht="24.75" customHeight="1"/>
    <row r="2860" ht="24.75" customHeight="1"/>
    <row r="2861" ht="24.75" customHeight="1"/>
    <row r="2862" ht="24.75" customHeight="1"/>
    <row r="2863" ht="24.75" customHeight="1"/>
    <row r="2864" ht="24.75" customHeight="1"/>
    <row r="2865" ht="24.75" customHeight="1"/>
    <row r="2866" ht="24.75" customHeight="1"/>
    <row r="2867" ht="24.75" customHeight="1"/>
    <row r="2868" ht="24.75" customHeight="1"/>
    <row r="2869" ht="24.75" customHeight="1"/>
    <row r="2870" ht="24.75" customHeight="1"/>
    <row r="2871" ht="24.75" customHeight="1"/>
    <row r="2872" ht="24.75" customHeight="1"/>
    <row r="2873" ht="24.75" customHeight="1"/>
    <row r="2874" ht="24.75" customHeight="1"/>
    <row r="2875" ht="24.75" customHeight="1"/>
    <row r="2876" ht="24.75" customHeight="1"/>
    <row r="2877" ht="24.75" customHeight="1"/>
    <row r="2878" ht="24.75" customHeight="1"/>
    <row r="2879" ht="24.75" customHeight="1"/>
    <row r="2880" ht="24.75" customHeight="1"/>
    <row r="2881" ht="24.75" customHeight="1"/>
    <row r="2882" ht="24.75" customHeight="1"/>
    <row r="2883" ht="24.75" customHeight="1"/>
    <row r="2884" ht="24.75" customHeight="1"/>
    <row r="2885" ht="24.75" customHeight="1"/>
    <row r="2886" ht="24.75" customHeight="1"/>
    <row r="2887" ht="24.75" customHeight="1"/>
    <row r="2888" ht="24.75" customHeight="1"/>
    <row r="2889" ht="24.75" customHeight="1"/>
    <row r="2890" ht="24.75" customHeight="1"/>
    <row r="2891" ht="24.75" customHeight="1"/>
    <row r="2892" ht="24.75" customHeight="1"/>
    <row r="2893" ht="24.75" customHeight="1"/>
    <row r="2894" ht="24.75" customHeight="1"/>
    <row r="2895" ht="24.75" customHeight="1"/>
    <row r="2896" ht="24.75" customHeight="1"/>
    <row r="2897" ht="24.75" customHeight="1"/>
    <row r="2898" ht="24.75" customHeight="1"/>
    <row r="2899" ht="24.75" customHeight="1"/>
    <row r="2900" ht="24.75" customHeight="1"/>
    <row r="2901" ht="24.75" customHeight="1"/>
    <row r="2902" ht="24.75" customHeight="1"/>
    <row r="2903" ht="24.75" customHeight="1"/>
    <row r="2904" ht="24.75" customHeight="1"/>
    <row r="2905" ht="24.75" customHeight="1"/>
    <row r="2906" ht="24.75" customHeight="1"/>
    <row r="2907" ht="24.75" customHeight="1"/>
    <row r="2908" ht="24.75" customHeight="1"/>
    <row r="2909" ht="24.75" customHeight="1"/>
    <row r="2910" ht="24.75" customHeight="1"/>
    <row r="2911" ht="24.75" customHeight="1"/>
    <row r="2912" ht="24.75" customHeight="1"/>
    <row r="2913" ht="24.75" customHeight="1"/>
    <row r="2914" ht="24.75" customHeight="1"/>
    <row r="2915" ht="24.75" customHeight="1"/>
    <row r="2916" ht="24.75" customHeight="1"/>
    <row r="2917" ht="24.75" customHeight="1"/>
    <row r="2918" ht="24.75" customHeight="1"/>
    <row r="2919" ht="24.75" customHeight="1"/>
    <row r="2920" ht="24.75" customHeight="1"/>
    <row r="2921" ht="24.75" customHeight="1"/>
    <row r="2922" ht="24.75" customHeight="1"/>
    <row r="2923" ht="24.75" customHeight="1"/>
    <row r="2924" ht="24.75" customHeight="1"/>
    <row r="2925" ht="24.75" customHeight="1"/>
    <row r="2926" ht="24.75" customHeight="1"/>
    <row r="2927" ht="24.75" customHeight="1"/>
    <row r="2928" ht="24.75" customHeight="1"/>
    <row r="2929" ht="24.75" customHeight="1"/>
    <row r="2930" ht="24.75" customHeight="1"/>
    <row r="2931" ht="24.75" customHeight="1"/>
    <row r="2932" ht="24.75" customHeight="1"/>
    <row r="2933" ht="24.75" customHeight="1"/>
    <row r="2934" ht="24.75" customHeight="1"/>
    <row r="2935" ht="24.75" customHeight="1"/>
    <row r="2936" ht="24.75" customHeight="1"/>
    <row r="2937" ht="24.75" customHeight="1"/>
    <row r="2938" ht="24.75" customHeight="1"/>
    <row r="2939" ht="24.75" customHeight="1"/>
    <row r="2940" ht="24.75" customHeight="1"/>
    <row r="2941" ht="24.75" customHeight="1"/>
    <row r="2942" ht="24.75" customHeight="1"/>
    <row r="2943" ht="24.75" customHeight="1"/>
    <row r="2944" ht="24.75" customHeight="1"/>
    <row r="2945" ht="24.75" customHeight="1"/>
    <row r="2946" ht="24.75" customHeight="1"/>
    <row r="2947" ht="24.75" customHeight="1"/>
    <row r="2948" ht="24.75" customHeight="1"/>
    <row r="2949" ht="24.75" customHeight="1"/>
    <row r="2950" ht="24.75" customHeight="1"/>
    <row r="2951" ht="24.75" customHeight="1"/>
    <row r="2952" ht="24.75" customHeight="1"/>
    <row r="2953" ht="24.75" customHeight="1"/>
    <row r="2954" ht="24.75" customHeight="1"/>
    <row r="2955" ht="24.75" customHeight="1"/>
    <row r="2956" ht="24.75" customHeight="1"/>
    <row r="2957" ht="24.75" customHeight="1"/>
    <row r="2958" ht="24.75" customHeight="1"/>
    <row r="2959" ht="24.75" customHeight="1"/>
    <row r="2960" ht="24.75" customHeight="1"/>
    <row r="2961" ht="24.75" customHeight="1"/>
    <row r="2962" ht="24.75" customHeight="1"/>
    <row r="2963" ht="24.75" customHeight="1"/>
    <row r="2964" ht="24.75" customHeight="1"/>
    <row r="2965" ht="24.75" customHeight="1"/>
    <row r="2966" ht="24.75" customHeight="1"/>
    <row r="2967" ht="24.75" customHeight="1"/>
    <row r="2968" ht="24.75" customHeight="1"/>
    <row r="2969" ht="24.75" customHeight="1"/>
    <row r="2970" ht="24.75" customHeight="1"/>
    <row r="2971" ht="24.75" customHeight="1"/>
    <row r="2972" ht="24.75" customHeight="1"/>
    <row r="2973" ht="24.75" customHeight="1"/>
    <row r="2974" ht="24.75" customHeight="1"/>
    <row r="2975" ht="24.75" customHeight="1"/>
    <row r="2976" ht="24.75" customHeight="1"/>
    <row r="2977" ht="24.75" customHeight="1"/>
    <row r="2978" ht="24.75" customHeight="1"/>
    <row r="2979" ht="24.75" customHeight="1"/>
    <row r="2980" ht="24.75" customHeight="1"/>
    <row r="2981" ht="24.75" customHeight="1"/>
    <row r="2982" ht="24.75" customHeight="1"/>
    <row r="2983" ht="24.75" customHeight="1"/>
    <row r="2984" ht="24.75" customHeight="1"/>
    <row r="2985" ht="24.75" customHeight="1"/>
    <row r="2986" ht="24.75" customHeight="1"/>
    <row r="2987" ht="24.75" customHeight="1"/>
    <row r="2988" ht="24.75" customHeight="1"/>
    <row r="2989" ht="24.75" customHeight="1"/>
    <row r="2990" ht="24.75" customHeight="1"/>
    <row r="2991" ht="24.75" customHeight="1"/>
    <row r="2992" ht="24.75" customHeight="1"/>
    <row r="2993" ht="24.75" customHeight="1"/>
    <row r="2994" ht="24.75" customHeight="1"/>
    <row r="2995" ht="24.75" customHeight="1"/>
    <row r="2996" ht="24.75" customHeight="1"/>
    <row r="2997" ht="24.75" customHeight="1"/>
    <row r="2998" ht="24.75" customHeight="1"/>
    <row r="2999" ht="24.75" customHeight="1"/>
    <row r="3000" ht="24.75" customHeight="1"/>
    <row r="3001" ht="24.75" customHeight="1"/>
    <row r="3002" ht="24.75" customHeight="1"/>
    <row r="3003" ht="24.75" customHeight="1"/>
    <row r="3004" ht="24.75" customHeight="1"/>
    <row r="3005" ht="24.75" customHeight="1"/>
    <row r="3006" ht="24.75" customHeight="1"/>
    <row r="3007" ht="24.75" customHeight="1"/>
    <row r="3008" ht="24.75" customHeight="1"/>
    <row r="3009" ht="24.75" customHeight="1"/>
    <row r="3010" ht="24.75" customHeight="1"/>
    <row r="3011" ht="24.75" customHeight="1"/>
    <row r="3012" ht="24.75" customHeight="1"/>
    <row r="3013" ht="24.75" customHeight="1"/>
    <row r="3014" ht="24.75" customHeight="1"/>
    <row r="3015" ht="24.75" customHeight="1"/>
    <row r="3016" ht="24.75" customHeight="1"/>
    <row r="3017" ht="24.75" customHeight="1"/>
    <row r="3018" ht="24.75" customHeight="1"/>
    <row r="3019" ht="24.75" customHeight="1"/>
    <row r="3020" ht="24.75" customHeight="1"/>
    <row r="3021" ht="24.75" customHeight="1"/>
    <row r="3022" ht="24.75" customHeight="1"/>
    <row r="3023" ht="24.75" customHeight="1"/>
    <row r="3024" ht="24.75" customHeight="1"/>
    <row r="3025" ht="24.75" customHeight="1"/>
    <row r="3026" ht="24.75" customHeight="1"/>
    <row r="3027" ht="24.75" customHeight="1"/>
    <row r="3028" ht="24.75" customHeight="1"/>
    <row r="3029" ht="24.75" customHeight="1"/>
    <row r="3030" ht="24.75" customHeight="1"/>
    <row r="3031" ht="24.75" customHeight="1"/>
    <row r="3032" ht="24.75" customHeight="1"/>
    <row r="3033" ht="24.75" customHeight="1"/>
    <row r="3034" ht="24.75" customHeight="1"/>
    <row r="3035" ht="24.75" customHeight="1"/>
    <row r="3036" ht="24.75" customHeight="1"/>
    <row r="3037" ht="24.75" customHeight="1"/>
    <row r="3038" ht="24.75" customHeight="1"/>
    <row r="3039" ht="24.75" customHeight="1"/>
    <row r="3040" ht="24.75" customHeight="1"/>
    <row r="3041" ht="24.75" customHeight="1"/>
    <row r="3042" ht="24.75" customHeight="1"/>
    <row r="3043" ht="24.75" customHeight="1"/>
    <row r="3044" ht="24.75" customHeight="1"/>
    <row r="3045" ht="24.75" customHeight="1"/>
    <row r="3046" ht="24.75" customHeight="1"/>
    <row r="3047" ht="24.75" customHeight="1"/>
    <row r="3048" ht="24.75" customHeight="1"/>
    <row r="3049" ht="24.75" customHeight="1"/>
    <row r="3050" ht="24.75" customHeight="1"/>
    <row r="3051" ht="24.75" customHeight="1"/>
    <row r="3052" ht="24.75" customHeight="1"/>
    <row r="3053" ht="24.75" customHeight="1"/>
    <row r="3054" ht="24.75" customHeight="1"/>
    <row r="3055" ht="24.75" customHeight="1"/>
    <row r="3056" ht="24.75" customHeight="1"/>
    <row r="3057" ht="24.75" customHeight="1"/>
    <row r="3058" ht="24.75" customHeight="1"/>
    <row r="3059" ht="24.75" customHeight="1"/>
    <row r="3060" ht="24.75" customHeight="1"/>
    <row r="3061" ht="24.75" customHeight="1"/>
    <row r="3062" ht="24.75" customHeight="1"/>
    <row r="3063" ht="24.75" customHeight="1"/>
    <row r="3064" ht="24.75" customHeight="1"/>
    <row r="3065" ht="24.75" customHeight="1"/>
    <row r="3066" ht="24.75" customHeight="1"/>
    <row r="3067" ht="24.75" customHeight="1"/>
    <row r="3068" ht="24.75" customHeight="1"/>
    <row r="3069" ht="24.75" customHeight="1"/>
    <row r="3070" ht="24.75" customHeight="1"/>
    <row r="3071" ht="24.75" customHeight="1"/>
    <row r="3072" ht="24.75" customHeight="1"/>
    <row r="3073" ht="24.75" customHeight="1"/>
    <row r="3074" ht="24.75" customHeight="1"/>
    <row r="3075" ht="24.75" customHeight="1"/>
    <row r="3076" ht="24.75" customHeight="1"/>
    <row r="3077" ht="24.75" customHeight="1"/>
    <row r="3078" ht="24.75" customHeight="1"/>
    <row r="3079" ht="24.75" customHeight="1"/>
    <row r="3080" ht="24.75" customHeight="1"/>
    <row r="3081" ht="24.75" customHeight="1"/>
    <row r="3082" ht="24.75" customHeight="1"/>
    <row r="3083" ht="24.75" customHeight="1"/>
    <row r="3084" ht="24.75" customHeight="1"/>
    <row r="3085" ht="24.75" customHeight="1"/>
    <row r="3086" ht="24.75" customHeight="1"/>
    <row r="3087" ht="24.75" customHeight="1"/>
    <row r="3088" ht="24.75" customHeight="1"/>
    <row r="3089" ht="24.75" customHeight="1"/>
    <row r="3090" ht="24.75" customHeight="1"/>
    <row r="3091" ht="24.75" customHeight="1"/>
    <row r="3092" ht="24.75" customHeight="1"/>
    <row r="3093" ht="24.75" customHeight="1"/>
    <row r="3094" ht="24.75" customHeight="1"/>
    <row r="3095" ht="24.75" customHeight="1"/>
    <row r="3096" ht="24.75" customHeight="1"/>
    <row r="3097" ht="24.75" customHeight="1"/>
    <row r="3098" ht="24.75" customHeight="1"/>
    <row r="3099" ht="24.75" customHeight="1"/>
    <row r="3100" ht="24.75" customHeight="1"/>
    <row r="3101" ht="24.75" customHeight="1"/>
    <row r="3102" ht="24.75" customHeight="1"/>
    <row r="3103" ht="24.75" customHeight="1"/>
    <row r="3104" ht="24.75" customHeight="1"/>
    <row r="3105" ht="24.75" customHeight="1"/>
    <row r="3106" ht="24.75" customHeight="1"/>
    <row r="3107" ht="24.75" customHeight="1"/>
    <row r="3108" ht="24.75" customHeight="1"/>
    <row r="3109" ht="24.75" customHeight="1"/>
    <row r="3110" ht="24.75" customHeight="1"/>
    <row r="3111" ht="24.75" customHeight="1"/>
    <row r="3112" ht="24.75" customHeight="1"/>
    <row r="3113" ht="24.75" customHeight="1"/>
    <row r="3114" ht="24.75" customHeight="1"/>
    <row r="3115" ht="24.75" customHeight="1"/>
    <row r="3116" ht="24.75" customHeight="1"/>
    <row r="3117" ht="24.75" customHeight="1"/>
    <row r="3118" ht="24.75" customHeight="1"/>
    <row r="3119" ht="24.75" customHeight="1"/>
    <row r="3120" ht="24.75" customHeight="1"/>
    <row r="3121" ht="24.75" customHeight="1"/>
    <row r="3122" ht="24.75" customHeight="1"/>
    <row r="3123" ht="24.75" customHeight="1"/>
    <row r="3124" ht="24.75" customHeight="1"/>
    <row r="3125" ht="24.75" customHeight="1"/>
    <row r="3126" ht="24.75" customHeight="1"/>
    <row r="3127" ht="24.75" customHeight="1"/>
    <row r="3128" ht="24.75" customHeight="1"/>
    <row r="3129" ht="24.75" customHeight="1"/>
    <row r="3130" ht="24.75" customHeight="1"/>
    <row r="3131" ht="24.75" customHeight="1"/>
    <row r="3132" ht="24.75" customHeight="1"/>
    <row r="3133" ht="24.75" customHeight="1"/>
    <row r="3134" ht="24.75" customHeight="1"/>
    <row r="3135" ht="24.75" customHeight="1"/>
    <row r="3136" ht="24.75" customHeight="1"/>
    <row r="3137" ht="24.75" customHeight="1"/>
    <row r="3138" ht="24.75" customHeight="1"/>
    <row r="3139" ht="24.75" customHeight="1"/>
    <row r="3140" ht="24.75" customHeight="1"/>
    <row r="3141" ht="24.75" customHeight="1"/>
    <row r="3142" ht="24.75" customHeight="1"/>
    <row r="3143" ht="24.75" customHeight="1"/>
    <row r="3144" ht="24.75" customHeight="1"/>
    <row r="3145" ht="24.75" customHeight="1"/>
    <row r="3146" ht="24.75" customHeight="1"/>
    <row r="3147" ht="24.75" customHeight="1"/>
    <row r="3148" ht="24.75" customHeight="1"/>
    <row r="3149" ht="24.75" customHeight="1"/>
    <row r="3150" ht="24.75" customHeight="1"/>
    <row r="3151" ht="24.75" customHeight="1"/>
    <row r="3152" ht="24.75" customHeight="1"/>
    <row r="3153" ht="24.75" customHeight="1"/>
    <row r="3154" ht="24.75" customHeight="1"/>
    <row r="3155" ht="24.75" customHeight="1"/>
    <row r="3156" ht="24.75" customHeight="1"/>
    <row r="3157" ht="24.75" customHeight="1"/>
    <row r="3158" ht="24.75" customHeight="1"/>
    <row r="3159" ht="24.75" customHeight="1"/>
    <row r="3160" ht="24.75" customHeight="1"/>
    <row r="3161" ht="24.75" customHeight="1"/>
    <row r="3162" ht="24.75" customHeight="1"/>
    <row r="3163" ht="24.75" customHeight="1"/>
    <row r="3164" ht="24.75" customHeight="1"/>
    <row r="3165" ht="24.75" customHeight="1"/>
    <row r="3166" ht="24.75" customHeight="1"/>
    <row r="3167" ht="24.75" customHeight="1"/>
    <row r="3168" ht="24.75" customHeight="1"/>
    <row r="3169" ht="24.75" customHeight="1"/>
    <row r="3170" ht="24.75" customHeight="1"/>
    <row r="3171" ht="24.75" customHeight="1"/>
    <row r="3172" ht="24.75" customHeight="1"/>
    <row r="3173" ht="24.75" customHeight="1"/>
    <row r="3174" ht="24.75" customHeight="1"/>
    <row r="3175" ht="24.75" customHeight="1"/>
    <row r="3176" ht="24.75" customHeight="1"/>
    <row r="3177" ht="24.75" customHeight="1"/>
    <row r="3178" ht="24.75" customHeight="1"/>
    <row r="3179" ht="24.75" customHeight="1"/>
    <row r="3180" ht="24.75" customHeight="1"/>
    <row r="3181" ht="24.75" customHeight="1"/>
    <row r="3182" ht="24.75" customHeight="1"/>
    <row r="3183" ht="24.75" customHeight="1"/>
    <row r="3184" ht="24.75" customHeight="1"/>
    <row r="3185" ht="24.75" customHeight="1"/>
    <row r="3186" ht="24.75" customHeight="1"/>
    <row r="3187" ht="24.75" customHeight="1"/>
    <row r="3188" ht="24.75" customHeight="1"/>
    <row r="3189" ht="24.75" customHeight="1"/>
    <row r="3190" ht="24.75" customHeight="1"/>
    <row r="3191" ht="24.75" customHeight="1"/>
    <row r="3192" ht="24.75" customHeight="1"/>
    <row r="3193" ht="24.75" customHeight="1"/>
    <row r="3194" ht="24.75" customHeight="1"/>
    <row r="3195" ht="24.75" customHeight="1"/>
    <row r="3196" ht="24.75" customHeight="1"/>
    <row r="3197" ht="24.75" customHeight="1"/>
    <row r="3198" ht="24.75" customHeight="1"/>
    <row r="3199" ht="24.75" customHeight="1"/>
    <row r="3200" ht="24.75" customHeight="1"/>
    <row r="3201" ht="24.75" customHeight="1"/>
    <row r="3202" ht="24.75" customHeight="1"/>
    <row r="3203" ht="24.75" customHeight="1"/>
    <row r="3204" ht="24.75" customHeight="1"/>
    <row r="3205" ht="24.75" customHeight="1"/>
    <row r="3206" ht="24.75" customHeight="1"/>
    <row r="3207" ht="24.75" customHeight="1"/>
    <row r="3208" ht="24.75" customHeight="1"/>
    <row r="3209" ht="24.75" customHeight="1"/>
    <row r="3210" ht="24.75" customHeight="1"/>
    <row r="3211" ht="24.75" customHeight="1"/>
    <row r="3212" ht="24.75" customHeight="1"/>
    <row r="3213" ht="24.75" customHeight="1"/>
    <row r="3214" ht="24.75" customHeight="1"/>
    <row r="3215" ht="24.75" customHeight="1"/>
    <row r="3216" ht="24.75" customHeight="1"/>
    <row r="3217" ht="24.75" customHeight="1"/>
    <row r="3218" ht="24.75" customHeight="1"/>
    <row r="3219" ht="24.75" customHeight="1"/>
    <row r="3220" ht="24.75" customHeight="1"/>
    <row r="3221" ht="24.75" customHeight="1"/>
    <row r="3222" ht="24.75" customHeight="1"/>
    <row r="3223" ht="24.75" customHeight="1"/>
    <row r="3224" ht="24.75" customHeight="1"/>
    <row r="3225" ht="24.75" customHeight="1"/>
    <row r="3226" ht="24.75" customHeight="1"/>
    <row r="3227" ht="24.75" customHeight="1"/>
    <row r="3228" ht="24.75" customHeight="1"/>
    <row r="3229" ht="24.75" customHeight="1"/>
    <row r="3230" ht="24.75" customHeight="1"/>
    <row r="3231" ht="24.75" customHeight="1"/>
    <row r="3232" ht="24.75" customHeight="1"/>
    <row r="3233" ht="24.75" customHeight="1"/>
    <row r="3234" ht="24.75" customHeight="1"/>
    <row r="3235" ht="24.75" customHeight="1"/>
    <row r="3236" ht="24.75" customHeight="1"/>
    <row r="3237" ht="24.75" customHeight="1"/>
    <row r="3238" ht="24.75" customHeight="1"/>
    <row r="3239" ht="24.75" customHeight="1"/>
    <row r="3240" ht="24.75" customHeight="1"/>
    <row r="3241" ht="24.75" customHeight="1"/>
    <row r="3242" ht="24.75" customHeight="1"/>
    <row r="3243" ht="24.75" customHeight="1"/>
    <row r="3244" ht="24.75" customHeight="1"/>
    <row r="3245" ht="24.75" customHeight="1"/>
    <row r="3246" ht="24.75" customHeight="1"/>
    <row r="3247" ht="24.75" customHeight="1"/>
    <row r="3248" ht="24.75" customHeight="1"/>
    <row r="3249" ht="24.75" customHeight="1"/>
    <row r="3250" ht="24.75" customHeight="1"/>
    <row r="3251" ht="24.75" customHeight="1"/>
    <row r="3252" ht="24.75" customHeight="1"/>
    <row r="3253" ht="24.75" customHeight="1"/>
    <row r="3254" ht="24.75" customHeight="1"/>
    <row r="3255" ht="24.75" customHeight="1"/>
    <row r="3256" ht="24.75" customHeight="1"/>
    <row r="3257" ht="24.75" customHeight="1"/>
    <row r="3258" ht="24.75" customHeight="1"/>
    <row r="3259" ht="24.75" customHeight="1"/>
    <row r="3260" ht="24.75" customHeight="1"/>
    <row r="3261" ht="24.75" customHeight="1"/>
    <row r="3262" ht="24.75" customHeight="1"/>
    <row r="3263" ht="24.75" customHeight="1"/>
    <row r="3264" ht="24.75" customHeight="1"/>
    <row r="3265" ht="24.75" customHeight="1"/>
    <row r="3266" ht="24.75" customHeight="1"/>
    <row r="3267" ht="24.75" customHeight="1"/>
    <row r="3268" ht="24.75" customHeight="1"/>
    <row r="3269" ht="24.75" customHeight="1"/>
    <row r="3270" ht="24.75" customHeight="1"/>
    <row r="3271" ht="24.75" customHeight="1"/>
    <row r="3272" ht="24.75" customHeight="1"/>
    <row r="3273" ht="24.75" customHeight="1"/>
    <row r="3274" ht="24.75" customHeight="1"/>
    <row r="3275" ht="24.75" customHeight="1"/>
    <row r="3276" ht="24.75" customHeight="1"/>
    <row r="3277" ht="24.75" customHeight="1"/>
    <row r="3278" ht="24.75" customHeight="1"/>
    <row r="3279" ht="24.75" customHeight="1"/>
    <row r="3280" ht="24.75" customHeight="1"/>
    <row r="3281" ht="24.75" customHeight="1"/>
    <row r="3282" ht="24.75" customHeight="1"/>
    <row r="3283" ht="24.75" customHeight="1"/>
    <row r="3284" ht="24.75" customHeight="1"/>
    <row r="3285" ht="24.75" customHeight="1"/>
    <row r="3286" ht="24.75" customHeight="1"/>
    <row r="3287" ht="24.75" customHeight="1"/>
    <row r="3288" ht="24.75" customHeight="1"/>
    <row r="3289" ht="24.75" customHeight="1"/>
    <row r="3290" ht="24.75" customHeight="1"/>
    <row r="3291" ht="24.75" customHeight="1"/>
    <row r="3292" ht="24.75" customHeight="1"/>
    <row r="3293" ht="24.75" customHeight="1"/>
    <row r="3294" ht="24.75" customHeight="1"/>
    <row r="3295" ht="24.75" customHeight="1"/>
    <row r="3296" ht="24.75" customHeight="1"/>
    <row r="3297" ht="24.75" customHeight="1"/>
    <row r="3298" ht="24.75" customHeight="1"/>
    <row r="3299" ht="24.75" customHeight="1"/>
    <row r="3300" ht="24.75" customHeight="1"/>
    <row r="3301" ht="24.75" customHeight="1"/>
    <row r="3302" ht="24.75" customHeight="1"/>
    <row r="3303" ht="24.75" customHeight="1"/>
    <row r="3304" ht="24.75" customHeight="1"/>
    <row r="3305" ht="24.75" customHeight="1"/>
    <row r="3306" ht="24.75" customHeight="1"/>
    <row r="3307" ht="24.75" customHeight="1"/>
    <row r="3308" ht="24.75" customHeight="1"/>
    <row r="3309" ht="24.75" customHeight="1"/>
    <row r="3310" ht="24.75" customHeight="1"/>
    <row r="3311" ht="24.75" customHeight="1"/>
    <row r="3312" ht="24.75" customHeight="1"/>
    <row r="3313" ht="24.75" customHeight="1"/>
    <row r="3314" ht="24.75" customHeight="1"/>
    <row r="3315" ht="24.75" customHeight="1"/>
    <row r="3316" ht="24.75" customHeight="1"/>
    <row r="3317" ht="24.75" customHeight="1"/>
    <row r="3318" ht="24.75" customHeight="1"/>
    <row r="3319" ht="24.75" customHeight="1"/>
    <row r="3320" ht="24.75" customHeight="1"/>
    <row r="3321" ht="24.75" customHeight="1"/>
    <row r="3322" ht="24.75" customHeight="1"/>
    <row r="3323" ht="24.75" customHeight="1"/>
    <row r="3324" ht="24.75" customHeight="1"/>
    <row r="3325" ht="24.75" customHeight="1"/>
    <row r="3326" ht="24.75" customHeight="1"/>
    <row r="3327" ht="24.75" customHeight="1"/>
    <row r="3328" ht="24.75" customHeight="1"/>
    <row r="3329" ht="24.75" customHeight="1"/>
    <row r="3330" ht="24.75" customHeight="1"/>
    <row r="3331" ht="24.75" customHeight="1"/>
    <row r="3332" ht="24.75" customHeight="1"/>
    <row r="3333" ht="24.75" customHeight="1"/>
    <row r="3334" ht="24.75" customHeight="1"/>
    <row r="3335" ht="24.75" customHeight="1"/>
    <row r="3336" ht="24.75" customHeight="1"/>
    <row r="3337" ht="24.75" customHeight="1"/>
    <row r="3338" ht="24.75" customHeight="1"/>
    <row r="3339" ht="24.75" customHeight="1"/>
    <row r="3340" ht="24.75" customHeight="1"/>
    <row r="3341" ht="24.75" customHeight="1"/>
    <row r="3342" ht="24.75" customHeight="1"/>
    <row r="3343" ht="24.75" customHeight="1"/>
    <row r="3344" ht="24.75" customHeight="1"/>
    <row r="3345" ht="24.75" customHeight="1"/>
    <row r="3346" ht="24.75" customHeight="1"/>
    <row r="3347" ht="24.75" customHeight="1"/>
    <row r="3348" ht="24.75" customHeight="1"/>
    <row r="3349" ht="24.75" customHeight="1"/>
    <row r="3350" ht="24.75" customHeight="1"/>
    <row r="3351" ht="24.75" customHeight="1"/>
    <row r="3352" ht="24.75" customHeight="1"/>
    <row r="3353" ht="24.75" customHeight="1"/>
    <row r="3354" ht="24.75" customHeight="1"/>
    <row r="3355" ht="24.75" customHeight="1"/>
    <row r="3356" ht="24.75" customHeight="1"/>
    <row r="3357" ht="24.75" customHeight="1"/>
    <row r="3358" ht="24.75" customHeight="1"/>
    <row r="3359" ht="24.75" customHeight="1"/>
    <row r="3360" ht="24.75" customHeight="1"/>
    <row r="3361" ht="24.75" customHeight="1"/>
    <row r="3362" ht="24.75" customHeight="1"/>
    <row r="3363" ht="24.75" customHeight="1"/>
    <row r="3364" ht="24.75" customHeight="1"/>
    <row r="3365" ht="24.75" customHeight="1"/>
    <row r="3366" ht="24.75" customHeight="1"/>
    <row r="3367" ht="24.75" customHeight="1"/>
    <row r="3368" ht="24.75" customHeight="1"/>
    <row r="3369" ht="24.75" customHeight="1"/>
    <row r="3370" ht="24.75" customHeight="1"/>
    <row r="3371" ht="24.75" customHeight="1"/>
    <row r="3372" ht="24.75" customHeight="1"/>
    <row r="3373" ht="24.75" customHeight="1"/>
    <row r="3374" ht="24.75" customHeight="1"/>
    <row r="3375" ht="24.75" customHeight="1"/>
    <row r="3376" ht="24.75" customHeight="1"/>
    <row r="3377" ht="24.75" customHeight="1"/>
    <row r="3378" ht="24.75" customHeight="1"/>
    <row r="3379" ht="24.75" customHeight="1"/>
    <row r="3380" ht="24.75" customHeight="1"/>
    <row r="3381" ht="24.75" customHeight="1"/>
    <row r="3382" ht="24.75" customHeight="1"/>
    <row r="3383" ht="24.75" customHeight="1"/>
    <row r="3384" ht="24.75" customHeight="1"/>
    <row r="3385" ht="24.75" customHeight="1"/>
    <row r="3386" ht="24.75" customHeight="1"/>
    <row r="3387" ht="24.75" customHeight="1"/>
    <row r="3388" ht="24.75" customHeight="1"/>
    <row r="3389" ht="24.75" customHeight="1"/>
    <row r="3390" ht="24.75" customHeight="1"/>
    <row r="3391" ht="24.75" customHeight="1"/>
    <row r="3392" ht="24.75" customHeight="1"/>
    <row r="3393" ht="24.75" customHeight="1"/>
    <row r="3394" ht="24.75" customHeight="1"/>
    <row r="3395" ht="24.75" customHeight="1"/>
    <row r="3396" ht="24.75" customHeight="1"/>
    <row r="3397" ht="24.75" customHeight="1"/>
    <row r="3398" ht="24.75" customHeight="1"/>
    <row r="3399" ht="24.75" customHeight="1"/>
    <row r="3400" ht="24.75" customHeight="1"/>
    <row r="3401" ht="24.75" customHeight="1"/>
    <row r="3402" ht="24.75" customHeight="1"/>
    <row r="3403" ht="24.75" customHeight="1"/>
    <row r="3404" ht="24.75" customHeight="1"/>
    <row r="3405" ht="24.75" customHeight="1"/>
    <row r="3406" ht="24.75" customHeight="1"/>
    <row r="3407" ht="24.75" customHeight="1"/>
    <row r="3408" ht="24.75" customHeight="1"/>
    <row r="3409" ht="24.75" customHeight="1"/>
    <row r="3410" ht="24.75" customHeight="1"/>
    <row r="3411" ht="24.75" customHeight="1"/>
    <row r="3412" ht="24.75" customHeight="1"/>
    <row r="3413" ht="24.75" customHeight="1"/>
    <row r="3414" ht="24.75" customHeight="1"/>
    <row r="3415" ht="24.75" customHeight="1"/>
    <row r="3416" ht="24.75" customHeight="1"/>
    <row r="3417" ht="24.75" customHeight="1"/>
    <row r="3418" ht="24.75" customHeight="1"/>
    <row r="3419" ht="24.75" customHeight="1"/>
    <row r="3420" ht="24.75" customHeight="1"/>
    <row r="3421" ht="24.75" customHeight="1"/>
    <row r="3422" ht="24.75" customHeight="1"/>
    <row r="3423" ht="24.75" customHeight="1"/>
    <row r="3424" ht="24.75" customHeight="1"/>
    <row r="3425" ht="24.75" customHeight="1"/>
    <row r="3426" ht="24.75" customHeight="1"/>
    <row r="3427" ht="24.75" customHeight="1"/>
    <row r="3428" ht="24.75" customHeight="1"/>
    <row r="3429" ht="24.75" customHeight="1"/>
    <row r="3430" ht="24.75" customHeight="1"/>
    <row r="3431" ht="24.75" customHeight="1"/>
    <row r="3432" ht="24.75" customHeight="1"/>
    <row r="3433" ht="24.75" customHeight="1"/>
    <row r="3434" ht="24.75" customHeight="1"/>
    <row r="3435" ht="24.75" customHeight="1"/>
    <row r="3436" ht="24.75" customHeight="1"/>
    <row r="3437" ht="24.75" customHeight="1"/>
    <row r="3438" ht="24.75" customHeight="1"/>
    <row r="3439" ht="24.75" customHeight="1"/>
    <row r="3440" ht="24.75" customHeight="1"/>
    <row r="3441" ht="24.75" customHeight="1"/>
    <row r="3442" ht="24.75" customHeight="1"/>
    <row r="3443" ht="24.75" customHeight="1"/>
    <row r="3444" ht="24.75" customHeight="1"/>
    <row r="3445" ht="24.75" customHeight="1"/>
    <row r="3446" ht="24.75" customHeight="1"/>
    <row r="3447" ht="24.75" customHeight="1"/>
    <row r="3448" ht="24.75" customHeight="1"/>
    <row r="3449" ht="24.75" customHeight="1"/>
    <row r="3450" ht="24.75" customHeight="1"/>
    <row r="3451" ht="24.75" customHeight="1"/>
    <row r="3452" ht="24.75" customHeight="1"/>
    <row r="3453" ht="24.75" customHeight="1"/>
    <row r="3454" ht="24.75" customHeight="1"/>
    <row r="3455" ht="24.75" customHeight="1"/>
    <row r="3456" ht="24.75" customHeight="1"/>
    <row r="3457" ht="24.75" customHeight="1"/>
    <row r="3458" ht="24.75" customHeight="1"/>
    <row r="3459" ht="24.75" customHeight="1"/>
    <row r="3460" ht="24.75" customHeight="1"/>
    <row r="3461" ht="24.75" customHeight="1"/>
    <row r="3462" ht="24.75" customHeight="1"/>
    <row r="3463" ht="24.75" customHeight="1"/>
    <row r="3464" ht="24.75" customHeight="1"/>
    <row r="3465" ht="24.75" customHeight="1"/>
    <row r="3466" ht="24.75" customHeight="1"/>
    <row r="3467" ht="24.75" customHeight="1"/>
    <row r="3468" ht="24.75" customHeight="1"/>
    <row r="3469" ht="24.75" customHeight="1"/>
    <row r="3470" ht="24.75" customHeight="1"/>
    <row r="3471" ht="24.75" customHeight="1"/>
    <row r="3472" ht="24.75" customHeight="1"/>
    <row r="3473" ht="24.75" customHeight="1"/>
    <row r="3474" ht="24.75" customHeight="1"/>
    <row r="3475" ht="24.75" customHeight="1"/>
    <row r="3476" ht="24.75" customHeight="1"/>
    <row r="3477" ht="24.75" customHeight="1"/>
    <row r="3478" ht="24.75" customHeight="1"/>
    <row r="3479" ht="24.75" customHeight="1"/>
    <row r="3480" ht="24.75" customHeight="1"/>
    <row r="3481" ht="24.75" customHeight="1"/>
    <row r="3482" ht="24.75" customHeight="1"/>
    <row r="3483" ht="24.75" customHeight="1"/>
    <row r="3484" ht="24.75" customHeight="1"/>
    <row r="3485" ht="24.75" customHeight="1"/>
    <row r="3486" ht="24.75" customHeight="1"/>
    <row r="3487" ht="24.75" customHeight="1"/>
    <row r="3488" ht="24.75" customHeight="1"/>
    <row r="3489" ht="24.75" customHeight="1"/>
    <row r="3490" ht="24.75" customHeight="1"/>
    <row r="3491" ht="24.75" customHeight="1"/>
    <row r="3492" ht="24.75" customHeight="1"/>
    <row r="3493" ht="24.75" customHeight="1"/>
    <row r="3494" ht="24.75" customHeight="1"/>
    <row r="3495" ht="24.75" customHeight="1"/>
    <row r="3496" ht="24.75" customHeight="1"/>
    <row r="3497" ht="24.75" customHeight="1"/>
    <row r="3498" ht="24.75" customHeight="1"/>
    <row r="3499" ht="24.75" customHeight="1"/>
    <row r="3500" ht="24.75" customHeight="1"/>
    <row r="3501" ht="24.75" customHeight="1"/>
    <row r="3502" ht="24.75" customHeight="1"/>
    <row r="3503" ht="24.75" customHeight="1"/>
    <row r="3504" ht="24.75" customHeight="1"/>
    <row r="3505" ht="24.75" customHeight="1"/>
    <row r="3506" ht="24.75" customHeight="1"/>
    <row r="3507" ht="24.75" customHeight="1"/>
    <row r="3508" ht="24.75" customHeight="1"/>
    <row r="3509" ht="24.75" customHeight="1"/>
    <row r="3510" ht="24.75" customHeight="1"/>
    <row r="3511" ht="24.75" customHeight="1"/>
    <row r="3512" ht="24.75" customHeight="1"/>
    <row r="3513" ht="24.75" customHeight="1"/>
    <row r="3514" ht="24.75" customHeight="1"/>
    <row r="3515" ht="24.75" customHeight="1"/>
    <row r="3516" ht="24.75" customHeight="1"/>
    <row r="3517" ht="24.75" customHeight="1"/>
    <row r="3518" ht="24.75" customHeight="1"/>
    <row r="3519" ht="24.75" customHeight="1"/>
    <row r="3520" ht="24.75" customHeight="1"/>
    <row r="3521" ht="24.75" customHeight="1"/>
    <row r="3522" ht="24.75" customHeight="1"/>
    <row r="3523" ht="24.75" customHeight="1"/>
    <row r="3524" ht="24.75" customHeight="1"/>
    <row r="3525" ht="24.75" customHeight="1"/>
    <row r="3526" ht="24.75" customHeight="1"/>
    <row r="3527" ht="24.75" customHeight="1"/>
    <row r="3528" ht="24.75" customHeight="1"/>
    <row r="3529" ht="24.75" customHeight="1"/>
    <row r="3530" ht="24.75" customHeight="1"/>
    <row r="3531" ht="24.75" customHeight="1"/>
    <row r="3532" ht="24.75" customHeight="1"/>
    <row r="3533" ht="24.75" customHeight="1"/>
    <row r="3534" ht="24.75" customHeight="1"/>
    <row r="3535" ht="24.75" customHeight="1"/>
    <row r="3536" ht="24.75" customHeight="1"/>
    <row r="3537" ht="24.75" customHeight="1"/>
    <row r="3538" ht="24.75" customHeight="1"/>
    <row r="3539" ht="24.75" customHeight="1"/>
    <row r="3540" ht="24.75" customHeight="1"/>
    <row r="3541" ht="24.75" customHeight="1"/>
    <row r="3542" ht="24.75" customHeight="1"/>
    <row r="3543" ht="24.75" customHeight="1"/>
    <row r="3544" ht="24.75" customHeight="1"/>
    <row r="3545" ht="24.75" customHeight="1"/>
    <row r="3546" ht="24.75" customHeight="1"/>
    <row r="3547" ht="24.75" customHeight="1"/>
    <row r="3548" ht="24.75" customHeight="1"/>
    <row r="3549" ht="24.75" customHeight="1"/>
    <row r="3550" ht="24.75" customHeight="1"/>
    <row r="3551" ht="24.75" customHeight="1"/>
    <row r="3552" ht="24.75" customHeight="1"/>
    <row r="3553" ht="24.75" customHeight="1"/>
    <row r="3554" ht="24.75" customHeight="1"/>
    <row r="3555" ht="24.75" customHeight="1"/>
    <row r="3556" ht="24.75" customHeight="1"/>
    <row r="3557" ht="24.75" customHeight="1"/>
    <row r="3558" ht="24.75" customHeight="1"/>
    <row r="3559" ht="24.75" customHeight="1"/>
    <row r="3560" ht="24.75" customHeight="1"/>
    <row r="3561" ht="24.75" customHeight="1"/>
    <row r="3562" ht="24.75" customHeight="1"/>
    <row r="3563" ht="24.75" customHeight="1"/>
    <row r="3564" ht="24.75" customHeight="1"/>
    <row r="3565" ht="24.75" customHeight="1"/>
    <row r="3566" ht="24.75" customHeight="1"/>
    <row r="3567" ht="24.75" customHeight="1"/>
    <row r="3568" ht="24.75" customHeight="1"/>
    <row r="3569" ht="24.75" customHeight="1"/>
    <row r="3570" ht="24.75" customHeight="1"/>
    <row r="3571" ht="24.75" customHeight="1"/>
    <row r="3572" ht="24.75" customHeight="1"/>
    <row r="3573" ht="24.75" customHeight="1"/>
    <row r="3574" ht="24.75" customHeight="1"/>
    <row r="3575" ht="24.75" customHeight="1"/>
    <row r="3576" ht="24.75" customHeight="1"/>
    <row r="3577" ht="24.75" customHeight="1"/>
    <row r="3578" ht="24.75" customHeight="1"/>
    <row r="3579" ht="24.75" customHeight="1"/>
    <row r="3580" ht="24.75" customHeight="1"/>
    <row r="3581" ht="24.75" customHeight="1"/>
    <row r="3582" ht="24.75" customHeight="1"/>
    <row r="3583" ht="24.75" customHeight="1"/>
    <row r="3584" ht="24.75" customHeight="1"/>
    <row r="3585" ht="24.75" customHeight="1"/>
    <row r="3586" ht="24.75" customHeight="1"/>
    <row r="3587" ht="24.75" customHeight="1"/>
    <row r="3588" ht="24.75" customHeight="1"/>
    <row r="3589" ht="24.75" customHeight="1"/>
    <row r="3590" ht="24.75" customHeight="1"/>
    <row r="3591" ht="24.75" customHeight="1"/>
    <row r="3592" ht="24.75" customHeight="1"/>
    <row r="3593" ht="24.75" customHeight="1"/>
    <row r="3594" ht="24.75" customHeight="1"/>
    <row r="3595" ht="24.75" customHeight="1"/>
    <row r="3596" ht="24.75" customHeight="1"/>
    <row r="3597" ht="24.75" customHeight="1"/>
    <row r="3598" ht="24.75" customHeight="1"/>
    <row r="3599" ht="24.75" customHeight="1"/>
    <row r="3600" ht="24.75" customHeight="1"/>
    <row r="3601" ht="24.75" customHeight="1"/>
    <row r="3602" ht="24.75" customHeight="1"/>
    <row r="3603" ht="24.75" customHeight="1"/>
    <row r="3604" ht="24.75" customHeight="1"/>
    <row r="3605" ht="24.75" customHeight="1"/>
    <row r="3606" ht="24.75" customHeight="1"/>
    <row r="3607" ht="24.75" customHeight="1"/>
    <row r="3608" ht="24.75" customHeight="1"/>
    <row r="3609" ht="24.75" customHeight="1"/>
    <row r="3610" ht="24.75" customHeight="1"/>
    <row r="3611" ht="24.75" customHeight="1"/>
    <row r="3612" ht="24.75" customHeight="1"/>
    <row r="3613" ht="24.75" customHeight="1"/>
    <row r="3614" ht="24.75" customHeight="1"/>
    <row r="3615" ht="24.75" customHeight="1"/>
    <row r="3616" ht="24.75" customHeight="1"/>
    <row r="3617" ht="24.75" customHeight="1"/>
    <row r="3618" ht="24.75" customHeight="1"/>
    <row r="3619" ht="24.75" customHeight="1"/>
    <row r="3620" ht="24.75" customHeight="1"/>
    <row r="3621" ht="24.75" customHeight="1"/>
    <row r="3622" ht="24.75" customHeight="1"/>
    <row r="3623" ht="24.75" customHeight="1"/>
    <row r="3624" ht="24.75" customHeight="1"/>
    <row r="3625" ht="24.75" customHeight="1"/>
    <row r="3626" ht="24.75" customHeight="1"/>
    <row r="3627" ht="24.75" customHeight="1"/>
    <row r="3628" ht="24.75" customHeight="1"/>
    <row r="3629" ht="24.75" customHeight="1"/>
    <row r="3630" ht="24.75" customHeight="1"/>
    <row r="3631" ht="24.75" customHeight="1"/>
    <row r="3632" ht="24.75" customHeight="1"/>
    <row r="3633" ht="24.75" customHeight="1"/>
    <row r="3634" ht="24.75" customHeight="1"/>
    <row r="3635" ht="24.75" customHeight="1"/>
    <row r="3636" ht="24.75" customHeight="1"/>
    <row r="3637" ht="24.75" customHeight="1"/>
    <row r="3638" ht="24.75" customHeight="1"/>
    <row r="3639" ht="24.75" customHeight="1"/>
    <row r="3640" ht="24.75" customHeight="1"/>
    <row r="3641" ht="24.75" customHeight="1"/>
    <row r="3642" ht="24.75" customHeight="1"/>
    <row r="3643" ht="24.75" customHeight="1"/>
    <row r="3644" ht="24.75" customHeight="1"/>
    <row r="3645" ht="24.75" customHeight="1"/>
    <row r="3646" ht="24.75" customHeight="1"/>
    <row r="3647" ht="24.75" customHeight="1"/>
    <row r="3648" ht="24.75" customHeight="1"/>
    <row r="3649" ht="24.75" customHeight="1"/>
    <row r="3650" ht="24.75" customHeight="1"/>
    <row r="3651" ht="24.75" customHeight="1"/>
    <row r="3652" ht="24.75" customHeight="1"/>
    <row r="3653" ht="24.75" customHeight="1"/>
    <row r="3654" ht="24.75" customHeight="1"/>
    <row r="3655" ht="24.75" customHeight="1"/>
    <row r="3656" ht="24.75" customHeight="1"/>
    <row r="3657" ht="24.75" customHeight="1"/>
    <row r="3658" ht="24.75" customHeight="1"/>
    <row r="3659" ht="24.75" customHeight="1"/>
    <row r="3660" ht="24.75" customHeight="1"/>
    <row r="3661" ht="24.75" customHeight="1"/>
    <row r="3662" ht="24.75" customHeight="1"/>
    <row r="3663" ht="24.75" customHeight="1"/>
    <row r="3664" ht="24.75" customHeight="1"/>
    <row r="3665" ht="24.75" customHeight="1"/>
    <row r="3666" ht="24.75" customHeight="1"/>
    <row r="3667" ht="24.75" customHeight="1"/>
    <row r="3668" ht="24.75" customHeight="1"/>
    <row r="3669" ht="24.75" customHeight="1"/>
    <row r="3670" ht="24.75" customHeight="1"/>
    <row r="3671" ht="24.75" customHeight="1"/>
    <row r="3672" ht="24.75" customHeight="1"/>
    <row r="3673" ht="24.75" customHeight="1"/>
    <row r="3674" ht="24.75" customHeight="1"/>
    <row r="3675" ht="24.75" customHeight="1"/>
    <row r="3676" ht="24.75" customHeight="1"/>
    <row r="3677" ht="24.75" customHeight="1"/>
    <row r="3678" ht="24.75" customHeight="1"/>
    <row r="3679" ht="24.75" customHeight="1"/>
    <row r="3680" ht="24.75" customHeight="1"/>
    <row r="3681" ht="24.75" customHeight="1"/>
    <row r="3682" ht="24.75" customHeight="1"/>
    <row r="3683" ht="24.75" customHeight="1"/>
    <row r="3684" ht="24.75" customHeight="1"/>
    <row r="3685" ht="24.75" customHeight="1"/>
    <row r="3686" ht="24.75" customHeight="1"/>
    <row r="3687" ht="24.75" customHeight="1"/>
    <row r="3688" ht="24.75" customHeight="1"/>
    <row r="3689" ht="24.75" customHeight="1"/>
    <row r="3690" ht="24.75" customHeight="1"/>
    <row r="3691" ht="24.75" customHeight="1"/>
    <row r="3692" ht="24.75" customHeight="1"/>
    <row r="3693" ht="24.75" customHeight="1"/>
    <row r="3694" ht="24.75" customHeight="1"/>
    <row r="3695" ht="24.75" customHeight="1"/>
    <row r="3696" ht="24.75" customHeight="1"/>
    <row r="3697" ht="24.75" customHeight="1"/>
    <row r="3698" ht="24.75" customHeight="1"/>
    <row r="3699" ht="24.75" customHeight="1"/>
    <row r="3700" ht="24.75" customHeight="1"/>
    <row r="3701" ht="24.75" customHeight="1"/>
    <row r="3702" ht="24.75" customHeight="1"/>
  </sheetData>
  <sheetProtection password="CC4B" sheet="1" objects="1"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2023-11-09T14:47:54Z</dcterms:created>
  <dcterms:modified xsi:type="dcterms:W3CDTF">2023-11-20T09:54:11Z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7A088AD1277A4DA58CA6C33039A51036_13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